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A UBU_63\SAR 63\"/>
    </mc:Choice>
  </mc:AlternateContent>
  <workbookProtection workbookAlgorithmName="SHA-512" workbookHashValue="Vx3uKuVoamfOwbM696Nx16wFoWEMyxg8WwFzlWqtxeKrChziE9QIYGRq4IAVkGCvKX6FZ8YdkWwerRKDMgmcrg==" workbookSaltValue="6pMHUaK8hcu0Lx0JgRV83g==" workbookSpinCount="100000" lockStructure="1"/>
  <bookViews>
    <workbookView xWindow="0" yWindow="0" windowWidth="28800" windowHeight="12285" activeTab="5"/>
  </bookViews>
  <sheets>
    <sheet name="อธิบาย-การกรอก" sheetId="9" r:id="rId1"/>
    <sheet name="ป.ตรี" sheetId="1" r:id="rId2"/>
    <sheet name="ป.โท" sheetId="5" r:id="rId3"/>
    <sheet name="ป.เอก (วิทย์-เทคโน)" sheetId="6" r:id="rId4"/>
    <sheet name="ป.เอก (วิทย์-สุขภาพ)" sheetId="7" r:id="rId5"/>
    <sheet name="ป.เอก (มนุษย์-สังคม)" sheetId="8" r:id="rId6"/>
  </sheets>
  <externalReferences>
    <externalReference r:id="rId7"/>
  </externalReferences>
  <definedNames>
    <definedName name="_xlnm.Print_Titles" localSheetId="1">ป.ตรี!$17:$17</definedName>
    <definedName name="_xlnm.Print_Titles" localSheetId="2">ป.โท!$24:$24</definedName>
    <definedName name="_xlnm.Print_Titles" localSheetId="5">'ป.เอก (มนุษย์-สังคม)'!$24:$24</definedName>
    <definedName name="_xlnm.Print_Titles" localSheetId="3">'ป.เอก (วิทย์-เทคโน)'!$24:$24</definedName>
    <definedName name="_xlnm.Print_Titles" localSheetId="4">'ป.เอก (วิทย์-สุขภาพ)'!$24:$24</definedName>
    <definedName name="_xlnm.Print_Titles" localSheetId="0">'อธิบาย-การกรอก'!$17:$17</definedName>
  </definedNames>
  <calcPr calcId="152511"/>
</workbook>
</file>

<file path=xl/calcChain.xml><?xml version="1.0" encoding="utf-8"?>
<calcChain xmlns="http://schemas.openxmlformats.org/spreadsheetml/2006/main">
  <c r="E76" i="9" l="1"/>
  <c r="C76" i="9"/>
  <c r="E75" i="9"/>
  <c r="E74" i="9"/>
  <c r="D74" i="9"/>
  <c r="E73" i="9"/>
  <c r="D73" i="9"/>
  <c r="D72" i="9"/>
  <c r="C72" i="9"/>
  <c r="B67" i="9"/>
  <c r="G66" i="9" s="1"/>
  <c r="F64" i="9"/>
  <c r="F63" i="9" s="1"/>
  <c r="G63" i="9" s="1"/>
  <c r="D63" i="9"/>
  <c r="E61" i="9"/>
  <c r="F61" i="9" s="1"/>
  <c r="G61" i="9" s="1"/>
  <c r="F60" i="9"/>
  <c r="G60" i="9" s="1"/>
  <c r="F59" i="9"/>
  <c r="G59" i="9" s="1"/>
  <c r="F58" i="9"/>
  <c r="G58" i="9" s="1"/>
  <c r="F56" i="9"/>
  <c r="G56" i="9" s="1"/>
  <c r="D52" i="9"/>
  <c r="E48" i="9"/>
  <c r="F48" i="9" s="1"/>
  <c r="G48" i="9" s="1"/>
  <c r="E44" i="9"/>
  <c r="F44" i="9" s="1"/>
  <c r="G44" i="9" s="1"/>
  <c r="E40" i="9"/>
  <c r="F40" i="9" s="1"/>
  <c r="D38" i="9"/>
  <c r="F37" i="9"/>
  <c r="G37" i="9" s="1"/>
  <c r="F35" i="9"/>
  <c r="G35" i="9" s="1"/>
  <c r="F34" i="9"/>
  <c r="G34" i="9" s="1"/>
  <c r="F33" i="9"/>
  <c r="D32" i="9" s="1"/>
  <c r="B32" i="9"/>
  <c r="E31" i="9"/>
  <c r="G27" i="9"/>
  <c r="E27" i="9"/>
  <c r="F27" i="9" s="1"/>
  <c r="E23" i="9"/>
  <c r="G22" i="9"/>
  <c r="E22" i="9"/>
  <c r="F22" i="9" s="1"/>
  <c r="B21" i="9"/>
  <c r="F21" i="9" s="1"/>
  <c r="B20" i="9"/>
  <c r="F20" i="9" s="1"/>
  <c r="B18" i="9"/>
  <c r="G18" i="9" s="1"/>
  <c r="E72" i="9" s="1"/>
  <c r="D13" i="9"/>
  <c r="C13" i="9"/>
  <c r="B12" i="9"/>
  <c r="E12" i="9" s="1"/>
  <c r="B11" i="9"/>
  <c r="E11" i="9" s="1"/>
  <c r="B10" i="9"/>
  <c r="E10" i="9" s="1"/>
  <c r="B9" i="9"/>
  <c r="E9" i="9" s="1"/>
  <c r="B8" i="9"/>
  <c r="E8" i="9" s="1"/>
  <c r="F19" i="9" l="1"/>
  <c r="G13" i="9"/>
  <c r="H71" i="9" s="1"/>
  <c r="F32" i="9"/>
  <c r="G32" i="9" s="1"/>
  <c r="G75" i="9"/>
  <c r="H75" i="9" s="1"/>
  <c r="C75" i="9"/>
  <c r="E77" i="9"/>
  <c r="E78" i="9" s="1"/>
  <c r="G72" i="9"/>
  <c r="H72" i="9" s="1"/>
  <c r="F38" i="9"/>
  <c r="G40" i="9"/>
  <c r="D75" i="9"/>
  <c r="D77" i="9"/>
  <c r="D78" i="9" s="1"/>
  <c r="D18" i="9"/>
  <c r="F18" i="9" s="1"/>
  <c r="F65" i="9"/>
  <c r="D14" i="9"/>
  <c r="D57" i="9"/>
  <c r="F57" i="9" s="1"/>
  <c r="G57" i="9" s="1"/>
  <c r="E13" i="9"/>
  <c r="C71" i="9" s="1"/>
  <c r="G64" i="9"/>
  <c r="D76" i="9" s="1"/>
  <c r="G76" i="9" s="1"/>
  <c r="H76" i="9" s="1"/>
  <c r="G33" i="9"/>
  <c r="F66" i="9"/>
  <c r="D6" i="9" l="1"/>
  <c r="F67" i="9"/>
  <c r="C73" i="9"/>
  <c r="G73" i="9" s="1"/>
  <c r="H73" i="9" s="1"/>
  <c r="D36" i="9"/>
  <c r="F36" i="9" s="1"/>
  <c r="G36" i="9" s="1"/>
  <c r="G38" i="9"/>
  <c r="C74" i="9" s="1"/>
  <c r="G74" i="9" s="1"/>
  <c r="H74" i="9" s="1"/>
  <c r="C77" i="9" l="1"/>
  <c r="C78" i="9" s="1"/>
  <c r="G65" i="9"/>
  <c r="G67" i="9" s="1"/>
  <c r="E67" i="9" s="1"/>
  <c r="G77" i="9"/>
  <c r="H77" i="9" s="1"/>
  <c r="B18" i="5" l="1"/>
  <c r="E18" i="5"/>
  <c r="B11" i="1"/>
  <c r="B10" i="1"/>
  <c r="E10" i="1" s="1"/>
  <c r="E11" i="1"/>
  <c r="E18" i="8"/>
  <c r="B18" i="7"/>
  <c r="E18" i="7"/>
  <c r="E18" i="6"/>
  <c r="B36" i="7" l="1"/>
  <c r="B19" i="7"/>
  <c r="E19" i="7" s="1"/>
  <c r="B17" i="7"/>
  <c r="E17" i="7" s="1"/>
  <c r="B16" i="7"/>
  <c r="E16" i="7" s="1"/>
  <c r="B15" i="7"/>
  <c r="E15" i="7" s="1"/>
  <c r="B14" i="7"/>
  <c r="E14" i="7" s="1"/>
  <c r="B13" i="7"/>
  <c r="E13" i="7" s="1"/>
  <c r="B12" i="7"/>
  <c r="E12" i="7" s="1"/>
  <c r="B11" i="7"/>
  <c r="E11" i="7" s="1"/>
  <c r="B10" i="7"/>
  <c r="E10" i="7" s="1"/>
  <c r="B9" i="7"/>
  <c r="E9" i="7" s="1"/>
  <c r="B8" i="7"/>
  <c r="E8" i="7" s="1"/>
  <c r="B32" i="1"/>
  <c r="B12" i="1"/>
  <c r="E12" i="1" s="1"/>
  <c r="B9" i="1"/>
  <c r="E9" i="1" s="1"/>
  <c r="B8" i="1"/>
  <c r="E8" i="1" s="1"/>
  <c r="B36" i="5"/>
  <c r="E17" i="5"/>
  <c r="B19" i="5"/>
  <c r="E19" i="5" s="1"/>
  <c r="B17" i="5"/>
  <c r="B16" i="5"/>
  <c r="E16" i="5" s="1"/>
  <c r="B15" i="5"/>
  <c r="E15" i="5" s="1"/>
  <c r="B14" i="5"/>
  <c r="E14" i="5" s="1"/>
  <c r="B13" i="5"/>
  <c r="E13" i="5" s="1"/>
  <c r="B12" i="5"/>
  <c r="E12" i="5" s="1"/>
  <c r="B11" i="5"/>
  <c r="E11" i="5" s="1"/>
  <c r="B10" i="5"/>
  <c r="E10" i="5" s="1"/>
  <c r="B9" i="5"/>
  <c r="E9" i="5" s="1"/>
  <c r="B8" i="5"/>
  <c r="E8" i="5" s="1"/>
  <c r="B71" i="5"/>
  <c r="E79" i="8"/>
  <c r="C79" i="8"/>
  <c r="E78" i="8"/>
  <c r="E77" i="8"/>
  <c r="D77" i="8"/>
  <c r="E76" i="8"/>
  <c r="D76" i="8"/>
  <c r="D75" i="8"/>
  <c r="C75" i="8"/>
  <c r="B70" i="8"/>
  <c r="G69" i="8" s="1"/>
  <c r="F69" i="8"/>
  <c r="F67" i="8"/>
  <c r="G67" i="8" s="1"/>
  <c r="D79" i="8" s="1"/>
  <c r="G79" i="8" s="1"/>
  <c r="H79" i="8" s="1"/>
  <c r="D66" i="8"/>
  <c r="E64" i="8"/>
  <c r="F64" i="8" s="1"/>
  <c r="F63" i="8"/>
  <c r="G63" i="8" s="1"/>
  <c r="F62" i="8"/>
  <c r="G62" i="8" s="1"/>
  <c r="F61" i="8"/>
  <c r="G61" i="8" s="1"/>
  <c r="C78" i="8" s="1"/>
  <c r="F59" i="8"/>
  <c r="G59" i="8" s="1"/>
  <c r="E57" i="8"/>
  <c r="E52" i="8"/>
  <c r="F52" i="8" s="1"/>
  <c r="G52" i="8" s="1"/>
  <c r="E48" i="8"/>
  <c r="F48" i="8" s="1"/>
  <c r="G48" i="8" s="1"/>
  <c r="E44" i="8"/>
  <c r="F44" i="8" s="1"/>
  <c r="D42" i="8"/>
  <c r="F41" i="8"/>
  <c r="G41" i="8" s="1"/>
  <c r="F39" i="8"/>
  <c r="G39" i="8" s="1"/>
  <c r="G38" i="8"/>
  <c r="F38" i="8"/>
  <c r="F37" i="8"/>
  <c r="D36" i="8" s="1"/>
  <c r="F36" i="8" s="1"/>
  <c r="G36" i="8" s="1"/>
  <c r="E34" i="8"/>
  <c r="F34" i="8" s="1"/>
  <c r="G34" i="8" s="1"/>
  <c r="E30" i="8"/>
  <c r="E29" i="8"/>
  <c r="F29" i="8" s="1"/>
  <c r="B28" i="8"/>
  <c r="F28" i="8" s="1"/>
  <c r="B27" i="8"/>
  <c r="B25" i="8"/>
  <c r="D20" i="8"/>
  <c r="C20" i="8"/>
  <c r="E19" i="8"/>
  <c r="E17" i="8"/>
  <c r="E16" i="8"/>
  <c r="E15" i="8"/>
  <c r="E14" i="8"/>
  <c r="E13" i="8"/>
  <c r="E12" i="8"/>
  <c r="E11" i="8"/>
  <c r="E10" i="8"/>
  <c r="E9" i="8"/>
  <c r="E8" i="8"/>
  <c r="F57" i="7"/>
  <c r="E79" i="7"/>
  <c r="C79" i="7"/>
  <c r="E78" i="7"/>
  <c r="E77" i="7"/>
  <c r="D77" i="7"/>
  <c r="E76" i="7"/>
  <c r="D76" i="7"/>
  <c r="D75" i="7"/>
  <c r="C75" i="7"/>
  <c r="B70" i="7"/>
  <c r="G69" i="7" s="1"/>
  <c r="F69" i="7"/>
  <c r="G67" i="7"/>
  <c r="D79" i="7" s="1"/>
  <c r="G79" i="7" s="1"/>
  <c r="H79" i="7" s="1"/>
  <c r="F67" i="7"/>
  <c r="F66" i="7"/>
  <c r="G66" i="7" s="1"/>
  <c r="D66" i="7"/>
  <c r="E64" i="7"/>
  <c r="F64" i="7" s="1"/>
  <c r="F63" i="7"/>
  <c r="G63" i="7" s="1"/>
  <c r="F62" i="7"/>
  <c r="G62" i="7" s="1"/>
  <c r="F61" i="7"/>
  <c r="G61" i="7" s="1"/>
  <c r="C78" i="7" s="1"/>
  <c r="F59" i="7"/>
  <c r="G59" i="7" s="1"/>
  <c r="E57" i="7"/>
  <c r="E52" i="7"/>
  <c r="F52" i="7" s="1"/>
  <c r="G52" i="7" s="1"/>
  <c r="E48" i="7"/>
  <c r="F48" i="7" s="1"/>
  <c r="G48" i="7" s="1"/>
  <c r="E44" i="7"/>
  <c r="F44" i="7" s="1"/>
  <c r="D42" i="7"/>
  <c r="F41" i="7"/>
  <c r="G41" i="7" s="1"/>
  <c r="F39" i="7"/>
  <c r="G39" i="7" s="1"/>
  <c r="G38" i="7"/>
  <c r="F38" i="7"/>
  <c r="F37" i="7"/>
  <c r="D36" i="7" s="1"/>
  <c r="F36" i="7" s="1"/>
  <c r="G36" i="7" s="1"/>
  <c r="E34" i="7"/>
  <c r="F34" i="7" s="1"/>
  <c r="G34" i="7" s="1"/>
  <c r="E30" i="7"/>
  <c r="E29" i="7"/>
  <c r="F29" i="7" s="1"/>
  <c r="B28" i="7"/>
  <c r="B27" i="7"/>
  <c r="F27" i="7" s="1"/>
  <c r="B25" i="7"/>
  <c r="D20" i="7"/>
  <c r="C20" i="7"/>
  <c r="D21" i="7" s="1"/>
  <c r="E57" i="6"/>
  <c r="F57" i="6" s="1"/>
  <c r="G57" i="6" s="1"/>
  <c r="D21" i="8" l="1"/>
  <c r="G29" i="8"/>
  <c r="G68" i="8" s="1"/>
  <c r="G70" i="8" s="1"/>
  <c r="E70" i="8" s="1"/>
  <c r="F27" i="8"/>
  <c r="F26" i="8" s="1"/>
  <c r="D25" i="8"/>
  <c r="F28" i="7"/>
  <c r="G37" i="7"/>
  <c r="C76" i="7" s="1"/>
  <c r="G76" i="7" s="1"/>
  <c r="H76" i="7" s="1"/>
  <c r="G37" i="8"/>
  <c r="F66" i="8"/>
  <c r="G66" i="8" s="1"/>
  <c r="F57" i="8"/>
  <c r="G57" i="8" s="1"/>
  <c r="G44" i="8"/>
  <c r="F42" i="8"/>
  <c r="D60" i="8"/>
  <c r="F60" i="8" s="1"/>
  <c r="G60" i="8" s="1"/>
  <c r="G64" i="8"/>
  <c r="D80" i="8"/>
  <c r="D81" i="8" s="1"/>
  <c r="G80" i="8"/>
  <c r="H80" i="8" s="1"/>
  <c r="G20" i="8"/>
  <c r="F25" i="8"/>
  <c r="G25" i="8" s="1"/>
  <c r="E75" i="8" s="1"/>
  <c r="F68" i="8"/>
  <c r="F70" i="8" s="1"/>
  <c r="D78" i="8"/>
  <c r="G78" i="8"/>
  <c r="H78" i="8" s="1"/>
  <c r="E20" i="8"/>
  <c r="C74" i="8" s="1"/>
  <c r="C76" i="8"/>
  <c r="G76" i="8" s="1"/>
  <c r="H76" i="8" s="1"/>
  <c r="G57" i="7"/>
  <c r="G29" i="7"/>
  <c r="G68" i="7" s="1"/>
  <c r="G70" i="7" s="1"/>
  <c r="D25" i="7"/>
  <c r="F25" i="7" s="1"/>
  <c r="F68" i="7"/>
  <c r="F70" i="7" s="1"/>
  <c r="D60" i="7"/>
  <c r="F60" i="7" s="1"/>
  <c r="G60" i="7" s="1"/>
  <c r="G64" i="7"/>
  <c r="D80" i="7" s="1"/>
  <c r="D81" i="7" s="1"/>
  <c r="F26" i="7"/>
  <c r="G44" i="7"/>
  <c r="F42" i="7"/>
  <c r="G25" i="7"/>
  <c r="E75" i="7" s="1"/>
  <c r="G20" i="7"/>
  <c r="G78" i="7"/>
  <c r="H78" i="7" s="1"/>
  <c r="E20" i="7"/>
  <c r="C74" i="7" s="1"/>
  <c r="E80" i="8" l="1"/>
  <c r="E81" i="8" s="1"/>
  <c r="G75" i="8"/>
  <c r="H75" i="8" s="1"/>
  <c r="H74" i="8"/>
  <c r="D6" i="8"/>
  <c r="D40" i="8"/>
  <c r="F40" i="8" s="1"/>
  <c r="G40" i="8" s="1"/>
  <c r="G42" i="8"/>
  <c r="E80" i="7"/>
  <c r="E81" i="7" s="1"/>
  <c r="G75" i="7"/>
  <c r="H75" i="7" s="1"/>
  <c r="E70" i="7"/>
  <c r="G80" i="7"/>
  <c r="H80" i="7" s="1"/>
  <c r="D78" i="7"/>
  <c r="H74" i="7"/>
  <c r="D6" i="7"/>
  <c r="D40" i="7"/>
  <c r="F40" i="7" s="1"/>
  <c r="G40" i="7" s="1"/>
  <c r="G42" i="7"/>
  <c r="C80" i="8" l="1"/>
  <c r="C81" i="8" s="1"/>
  <c r="C77" i="8"/>
  <c r="G77" i="8" s="1"/>
  <c r="H77" i="8" s="1"/>
  <c r="C80" i="7"/>
  <c r="C81" i="7" s="1"/>
  <c r="C77" i="7"/>
  <c r="G77" i="7" s="1"/>
  <c r="H77" i="7" s="1"/>
  <c r="E79" i="6" l="1"/>
  <c r="C79" i="6"/>
  <c r="E78" i="6"/>
  <c r="E77" i="6"/>
  <c r="D77" i="6"/>
  <c r="E76" i="6"/>
  <c r="D76" i="6"/>
  <c r="D75" i="6"/>
  <c r="C75" i="6"/>
  <c r="B70" i="6"/>
  <c r="G69" i="6" s="1"/>
  <c r="F67" i="6"/>
  <c r="G67" i="6" s="1"/>
  <c r="D79" i="6" s="1"/>
  <c r="G79" i="6" s="1"/>
  <c r="H79" i="6" s="1"/>
  <c r="F66" i="6"/>
  <c r="G66" i="6" s="1"/>
  <c r="D66" i="6"/>
  <c r="E64" i="6"/>
  <c r="F64" i="6" s="1"/>
  <c r="F63" i="6"/>
  <c r="G63" i="6" s="1"/>
  <c r="F62" i="6"/>
  <c r="G62" i="6" s="1"/>
  <c r="F61" i="6"/>
  <c r="G61" i="6" s="1"/>
  <c r="F59" i="6"/>
  <c r="G59" i="6" s="1"/>
  <c r="E52" i="6"/>
  <c r="E48" i="6"/>
  <c r="E44" i="6"/>
  <c r="F44" i="6" s="1"/>
  <c r="F42" i="6" s="1"/>
  <c r="G42" i="6" s="1"/>
  <c r="C77" i="6" s="1"/>
  <c r="D42" i="6"/>
  <c r="F41" i="6"/>
  <c r="G41" i="6" s="1"/>
  <c r="F39" i="6"/>
  <c r="G39" i="6" s="1"/>
  <c r="F38" i="6"/>
  <c r="G38" i="6" s="1"/>
  <c r="G37" i="6"/>
  <c r="F37" i="6"/>
  <c r="D36" i="6" s="1"/>
  <c r="F36" i="6" s="1"/>
  <c r="G36" i="6" s="1"/>
  <c r="E34" i="6"/>
  <c r="F34" i="6" s="1"/>
  <c r="G34" i="6" s="1"/>
  <c r="E30" i="6"/>
  <c r="E29" i="6"/>
  <c r="F29" i="6" s="1"/>
  <c r="B28" i="6"/>
  <c r="B27" i="6"/>
  <c r="B25" i="6"/>
  <c r="D20" i="6"/>
  <c r="C20" i="6"/>
  <c r="E19" i="6"/>
  <c r="E17" i="6"/>
  <c r="E16" i="6"/>
  <c r="E15" i="6"/>
  <c r="E14" i="6"/>
  <c r="E13" i="6"/>
  <c r="E12" i="6"/>
  <c r="E11" i="6"/>
  <c r="E10" i="6"/>
  <c r="E9" i="6"/>
  <c r="E8" i="6"/>
  <c r="E31" i="1"/>
  <c r="E23" i="1"/>
  <c r="E30" i="5"/>
  <c r="B20" i="1"/>
  <c r="B21" i="1"/>
  <c r="F21" i="1" s="1"/>
  <c r="B25" i="5"/>
  <c r="B28" i="5"/>
  <c r="B27" i="5"/>
  <c r="G27" i="1"/>
  <c r="E34" i="5"/>
  <c r="F34" i="5" s="1"/>
  <c r="G34" i="5" s="1"/>
  <c r="E80" i="5"/>
  <c r="C80" i="5"/>
  <c r="E79" i="5"/>
  <c r="E78" i="5"/>
  <c r="D78" i="5"/>
  <c r="E77" i="5"/>
  <c r="D77" i="5"/>
  <c r="D76" i="5"/>
  <c r="C76" i="5"/>
  <c r="G70" i="5"/>
  <c r="F68" i="5"/>
  <c r="G68" i="5" s="1"/>
  <c r="D80" i="5" s="1"/>
  <c r="G80" i="5" s="1"/>
  <c r="H80" i="5" s="1"/>
  <c r="D67" i="5"/>
  <c r="E65" i="5"/>
  <c r="F65" i="5" s="1"/>
  <c r="F64" i="5"/>
  <c r="G64" i="5" s="1"/>
  <c r="F63" i="5"/>
  <c r="G63" i="5" s="1"/>
  <c r="F62" i="5"/>
  <c r="G62" i="5" s="1"/>
  <c r="F60" i="5"/>
  <c r="G60" i="5" s="1"/>
  <c r="D56" i="5"/>
  <c r="E52" i="5"/>
  <c r="F52" i="5" s="1"/>
  <c r="G52" i="5" s="1"/>
  <c r="E48" i="5"/>
  <c r="F48" i="5" s="1"/>
  <c r="G48" i="5" s="1"/>
  <c r="E44" i="5"/>
  <c r="F44" i="5" s="1"/>
  <c r="D42" i="5"/>
  <c r="F41" i="5"/>
  <c r="G41" i="5" s="1"/>
  <c r="F39" i="5"/>
  <c r="G39" i="5" s="1"/>
  <c r="F38" i="5"/>
  <c r="G38" i="5" s="1"/>
  <c r="F37" i="5"/>
  <c r="G37" i="5" s="1"/>
  <c r="E29" i="5"/>
  <c r="F29" i="5" s="1"/>
  <c r="G29" i="5" s="1"/>
  <c r="D20" i="5"/>
  <c r="C20" i="5"/>
  <c r="B18" i="1"/>
  <c r="B67" i="1"/>
  <c r="G66" i="1" s="1"/>
  <c r="E61" i="1"/>
  <c r="C77" i="5" l="1"/>
  <c r="G77" i="5" s="1"/>
  <c r="H77" i="5" s="1"/>
  <c r="G48" i="6"/>
  <c r="F48" i="6"/>
  <c r="G52" i="6"/>
  <c r="F52" i="6"/>
  <c r="D36" i="5"/>
  <c r="F36" i="5" s="1"/>
  <c r="G36" i="5" s="1"/>
  <c r="F67" i="5"/>
  <c r="G67" i="5" s="1"/>
  <c r="D21" i="6"/>
  <c r="G29" i="6"/>
  <c r="G68" i="6" s="1"/>
  <c r="G70" i="6" s="1"/>
  <c r="F27" i="6"/>
  <c r="F69" i="6"/>
  <c r="D25" i="6"/>
  <c r="F25" i="6" s="1"/>
  <c r="F28" i="6"/>
  <c r="G44" i="6"/>
  <c r="D60" i="6"/>
  <c r="F60" i="6" s="1"/>
  <c r="G60" i="6" s="1"/>
  <c r="G64" i="6"/>
  <c r="D80" i="6" s="1"/>
  <c r="D81" i="6" s="1"/>
  <c r="C78" i="6"/>
  <c r="G78" i="6"/>
  <c r="H78" i="6" s="1"/>
  <c r="G25" i="6"/>
  <c r="E75" i="6" s="1"/>
  <c r="G20" i="6"/>
  <c r="F68" i="6"/>
  <c r="F70" i="6" s="1"/>
  <c r="E20" i="6"/>
  <c r="C74" i="6" s="1"/>
  <c r="C76" i="6"/>
  <c r="G76" i="6" s="1"/>
  <c r="H76" i="6" s="1"/>
  <c r="F42" i="5"/>
  <c r="G42" i="5" s="1"/>
  <c r="G69" i="5" s="1"/>
  <c r="G44" i="5"/>
  <c r="F69" i="5"/>
  <c r="F28" i="5"/>
  <c r="F27" i="5"/>
  <c r="F66" i="1"/>
  <c r="F70" i="5"/>
  <c r="D21" i="5"/>
  <c r="E20" i="5"/>
  <c r="C75" i="5" s="1"/>
  <c r="G20" i="5"/>
  <c r="D25" i="5"/>
  <c r="F25" i="5" s="1"/>
  <c r="C79" i="5"/>
  <c r="C78" i="5"/>
  <c r="G78" i="5" s="1"/>
  <c r="H78" i="5" s="1"/>
  <c r="D40" i="5"/>
  <c r="F40" i="5" s="1"/>
  <c r="G40" i="5" s="1"/>
  <c r="D61" i="5"/>
  <c r="F61" i="5" s="1"/>
  <c r="G61" i="5" s="1"/>
  <c r="G65" i="5"/>
  <c r="G79" i="5" s="1"/>
  <c r="H79" i="5" s="1"/>
  <c r="C81" i="5" l="1"/>
  <c r="C82" i="5" s="1"/>
  <c r="F26" i="6"/>
  <c r="D40" i="6"/>
  <c r="F40" i="6" s="1"/>
  <c r="G40" i="6" s="1"/>
  <c r="D78" i="6"/>
  <c r="H74" i="6"/>
  <c r="D6" i="6"/>
  <c r="E80" i="6"/>
  <c r="E81" i="6" s="1"/>
  <c r="G75" i="6"/>
  <c r="H75" i="6" s="1"/>
  <c r="E70" i="6"/>
  <c r="G80" i="6"/>
  <c r="H80" i="6" s="1"/>
  <c r="F26" i="5"/>
  <c r="G25" i="5" s="1"/>
  <c r="E76" i="5" s="1"/>
  <c r="G76" i="5" s="1"/>
  <c r="F71" i="5"/>
  <c r="H75" i="5"/>
  <c r="D6" i="5"/>
  <c r="D79" i="5"/>
  <c r="G71" i="5"/>
  <c r="D81" i="5"/>
  <c r="D82" i="5" s="1"/>
  <c r="G77" i="6" l="1"/>
  <c r="H77" i="6" s="1"/>
  <c r="C80" i="6"/>
  <c r="C81" i="6" s="1"/>
  <c r="E81" i="5"/>
  <c r="E82" i="5" s="1"/>
  <c r="H76" i="5"/>
  <c r="E71" i="5"/>
  <c r="G81" i="5"/>
  <c r="H81" i="5" s="1"/>
  <c r="E27" i="1" l="1"/>
  <c r="E76" i="1" l="1"/>
  <c r="C76" i="1"/>
  <c r="E75" i="1"/>
  <c r="E74" i="1"/>
  <c r="D74" i="1"/>
  <c r="E73" i="1"/>
  <c r="D73" i="1"/>
  <c r="D72" i="1"/>
  <c r="C72" i="1"/>
  <c r="F64" i="1"/>
  <c r="F60" i="1"/>
  <c r="G60" i="1" s="1"/>
  <c r="F59" i="1"/>
  <c r="G59" i="1" s="1"/>
  <c r="F58" i="1"/>
  <c r="G58" i="1" s="1"/>
  <c r="F56" i="1"/>
  <c r="G56" i="1" s="1"/>
  <c r="D52" i="1"/>
  <c r="E44" i="1"/>
  <c r="F44" i="1" s="1"/>
  <c r="G44" i="1" s="1"/>
  <c r="F37" i="1"/>
  <c r="F35" i="1"/>
  <c r="G35" i="1" s="1"/>
  <c r="F34" i="1"/>
  <c r="G34" i="1" s="1"/>
  <c r="F33" i="1"/>
  <c r="E22" i="1"/>
  <c r="F22" i="1" s="1"/>
  <c r="F20" i="1" l="1"/>
  <c r="F19" i="1" s="1"/>
  <c r="G22" i="1"/>
  <c r="G37" i="1"/>
  <c r="C75" i="1"/>
  <c r="D32" i="1"/>
  <c r="G33" i="1"/>
  <c r="C73" i="1" s="1"/>
  <c r="F63" i="1"/>
  <c r="G63" i="1" s="1"/>
  <c r="G64" i="1"/>
  <c r="D76" i="1" s="1"/>
  <c r="G76" i="1" s="1"/>
  <c r="H76" i="1" s="1"/>
  <c r="E48" i="1"/>
  <c r="F48" i="1" s="1"/>
  <c r="G48" i="1" s="1"/>
  <c r="C13" i="1"/>
  <c r="F27" i="1"/>
  <c r="E40" i="1"/>
  <c r="F40" i="1" s="1"/>
  <c r="F61" i="1"/>
  <c r="D13" i="1"/>
  <c r="D38" i="1"/>
  <c r="D63" i="1"/>
  <c r="F38" i="1" l="1"/>
  <c r="G38" i="1" s="1"/>
  <c r="G65" i="1" s="1"/>
  <c r="G67" i="1" s="1"/>
  <c r="G40" i="1"/>
  <c r="F32" i="1"/>
  <c r="G32" i="1" s="1"/>
  <c r="E13" i="1"/>
  <c r="C71" i="1" s="1"/>
  <c r="G13" i="1"/>
  <c r="D6" i="1" s="1"/>
  <c r="D57" i="1"/>
  <c r="F57" i="1" s="1"/>
  <c r="G57" i="1" s="1"/>
  <c r="G61" i="1"/>
  <c r="D36" i="1"/>
  <c r="F36" i="1" s="1"/>
  <c r="G36" i="1" s="1"/>
  <c r="F65" i="1"/>
  <c r="F67" i="1" s="1"/>
  <c r="C77" i="1"/>
  <c r="C78" i="1" s="1"/>
  <c r="G73" i="1"/>
  <c r="H73" i="1" s="1"/>
  <c r="C74" i="1"/>
  <c r="G74" i="1" s="1"/>
  <c r="H74" i="1" s="1"/>
  <c r="D18" i="1"/>
  <c r="F18" i="1" s="1"/>
  <c r="G18" i="1" s="1"/>
  <c r="E72" i="1" s="1"/>
  <c r="D14" i="1"/>
  <c r="H71" i="1" l="1"/>
  <c r="E67" i="1"/>
  <c r="E77" i="1"/>
  <c r="E78" i="1" s="1"/>
  <c r="G72" i="1"/>
  <c r="H72" i="1" s="1"/>
  <c r="G75" i="1"/>
  <c r="H75" i="1" s="1"/>
  <c r="D77" i="1"/>
  <c r="D78" i="1" s="1"/>
  <c r="D75" i="1"/>
  <c r="G77" i="1" l="1"/>
  <c r="H77" i="1" s="1"/>
</calcChain>
</file>

<file path=xl/sharedStrings.xml><?xml version="1.0" encoding="utf-8"?>
<sst xmlns="http://schemas.openxmlformats.org/spreadsheetml/2006/main" count="640" uniqueCount="116">
  <si>
    <t>ระดับ</t>
  </si>
  <si>
    <t>คณะ</t>
  </si>
  <si>
    <t xml:space="preserve"> &gt; องค์ประกอบที่ 1 การควบคุมกำกับมาตรฐาน </t>
  </si>
  <si>
    <t>เกณฑ์มาตรฐาน</t>
  </si>
  <si>
    <t>ตัวบ่งชี้ที่ประเมิน</t>
  </si>
  <si>
    <t>คะแนน</t>
  </si>
  <si>
    <t>ผลประเมิน</t>
  </si>
  <si>
    <t>4. คุณสมบัติของอาจารย์ผู้สอน</t>
  </si>
  <si>
    <t>รวม</t>
  </si>
  <si>
    <t>สรุปผลการประเมินตัวบ่งชี้ที่ 1.1 การกำกับมาตรฐานหลักสูตร</t>
  </si>
  <si>
    <t xml:space="preserve"> &gt; องค์ประกอบที่ 2 - 6</t>
  </si>
  <si>
    <t>องค์ประกอบ</t>
  </si>
  <si>
    <t>ตัวตั้ง/ตัวหาร</t>
  </si>
  <si>
    <t>ร้อยละ/ข้อ</t>
  </si>
  <si>
    <t>องค์ประกอบที่ 2 บัณฑิต</t>
  </si>
  <si>
    <t>2.1 : คุณภาพของบัณฑิตตามกรอบมาตรฐานคุณวุฒิระดับอุดมศึกษาแห่งชาติ (ระดับ ตรี โท และเอก)</t>
  </si>
  <si>
    <t>2.2 : การได้งานทำ หรือผลงานวิจัยของผู้สำเร็จการศึกษา</t>
  </si>
  <si>
    <r>
      <rPr>
        <sz val="14"/>
        <color rgb="FF0000FF"/>
        <rFont val="TH SarabunPSK"/>
        <family val="2"/>
      </rPr>
      <t xml:space="preserve"> - ปริญญาตรี - </t>
    </r>
    <r>
      <rPr>
        <sz val="14"/>
        <rFont val="TH SarabunPSK"/>
        <family val="2"/>
      </rPr>
      <t>ร้อยละของบัณฑิตปริญญาตรีที่ได้งานทำหรือประกอบอาชีพอิสระภายใน 1 ปี</t>
    </r>
  </si>
  <si>
    <r>
      <rPr>
        <sz val="14"/>
        <color rgb="FF0000FF"/>
        <rFont val="TH SarabunPSK"/>
        <family val="2"/>
      </rPr>
      <t xml:space="preserve">    - ปริญญาตรี - </t>
    </r>
    <r>
      <rPr>
        <sz val="14"/>
        <rFont val="TH SarabunPSK"/>
        <family val="2"/>
      </rPr>
      <t>ร้อยละของบัณฑิตปริญญาตรีที่ได้งานทำหรือประกอบอาชีพอิสระภายใน 1 ปี</t>
    </r>
  </si>
  <si>
    <r>
      <rPr>
        <sz val="14"/>
        <color rgb="FF0000FF"/>
        <rFont val="TH SarabunPSK"/>
        <family val="2"/>
      </rPr>
      <t xml:space="preserve"> - ปริญญาเอก - </t>
    </r>
    <r>
      <rPr>
        <sz val="14"/>
        <rFont val="TH SarabunPSK"/>
        <family val="2"/>
      </rPr>
      <t>ผลงานของนักศึกษาและผู้สำเร็จการศึกษาในระดับปริญญาโทที่ได้รับการตีพิมพ์หรือเผยแพร่</t>
    </r>
  </si>
  <si>
    <t>องค์ประกอบที่ 3 นักศึกษา</t>
  </si>
  <si>
    <t xml:space="preserve">3.1 การรับนักศึกษา </t>
  </si>
  <si>
    <t>3.2 การส่งเสริมและพัฒนานักศึกษา</t>
  </si>
  <si>
    <t>3.3 ผลที่เกิดกับนักศึกษา</t>
  </si>
  <si>
    <t>องค์ประกอบที่ 4 อาจารย์</t>
  </si>
  <si>
    <t>4.1 การบริหารและพัฒนาอาจารย์</t>
  </si>
  <si>
    <t>4.2 คุณภาพอาจารย์</t>
  </si>
  <si>
    <t xml:space="preserve"> - ร้อยละของอาจารย์ประจำหลักสูตรที่มีคุณวุฒิปริญญาเอก  </t>
  </si>
  <si>
    <t xml:space="preserve"> - หลักสูตร ระดับปริญญาตรี</t>
  </si>
  <si>
    <t xml:space="preserve"> - หลักสูตร ระดับปริญญาเอก</t>
  </si>
  <si>
    <t xml:space="preserve"> - ร้อยละของอาจารย์ประจำหลักสูตรที่ดำรงตำแหน่งทางวิชาการ </t>
  </si>
  <si>
    <t xml:space="preserve"> - ผลงานทางวิชาการของอาจารย์ประจำหลักสูตร</t>
  </si>
  <si>
    <r>
      <t xml:space="preserve"> - </t>
    </r>
    <r>
      <rPr>
        <b/>
        <sz val="14"/>
        <color rgb="FFFF0000"/>
        <rFont val="TH SarabunPSK"/>
        <family val="2"/>
      </rPr>
      <t>จำนวนบทความของอาจารย์ประจำหลักสูตร ป.เอก</t>
    </r>
    <r>
      <rPr>
        <sz val="14"/>
        <color rgb="FF0000FF"/>
        <rFont val="TH SarabunPSK"/>
        <family val="2"/>
      </rPr>
      <t xml:space="preserve"> ที่ได้รับการอ้างอิงในฐานข้อมูล TCI และ Scopus ต่อจำนวนอาจารย์ประจำหลักสูตร  </t>
    </r>
  </si>
  <si>
    <t xml:space="preserve">  - กลุ่มสาขาวิชาวิทยาศาสตร์ - เทคโนโลยี</t>
  </si>
  <si>
    <t xml:space="preserve"> - กลุ่มสาขาวิชามนุษยศาสตร์ - สังคมศาสตร์</t>
  </si>
  <si>
    <t xml:space="preserve">  - กลุ่มสาขาวิชาวิทยาศาสตร์ - สุขภาพ</t>
  </si>
  <si>
    <t>4.3 ผลที่เกิดกับอาจารย์</t>
  </si>
  <si>
    <t>องค์ประกอบที่ 5 หลักสูตร การเรียนการสอน การประเมินผู้เรียน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</si>
  <si>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</si>
  <si>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</si>
  <si>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</si>
  <si>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</si>
  <si>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องค์ประกอบที่ 6 สิ่งสนับสนุนการเรียนรู้</t>
  </si>
  <si>
    <t>6.1 สิ่งสนับสนุนการเรียนรู้</t>
  </si>
  <si>
    <t>ผลรวม</t>
  </si>
  <si>
    <t>ตัวบ่งชี้</t>
  </si>
  <si>
    <t>รวมตัวบ่งชี้ที่ประเมิน (องค์ 2-6)</t>
  </si>
  <si>
    <t xml:space="preserve">ตารางการวิเคราะห์คุณภาพการศึกษาภายใน  ระดับหลักสูตร </t>
  </si>
  <si>
    <t>องค์ประกอบที่</t>
  </si>
  <si>
    <t>I</t>
  </si>
  <si>
    <t>P</t>
  </si>
  <si>
    <t>O</t>
  </si>
  <si>
    <t>คะแนนเฉลี่ย</t>
  </si>
  <si>
    <t>ผลการประเมิน</t>
  </si>
  <si>
    <t>1. การกำกับมาตรฐาน</t>
  </si>
  <si>
    <t>2. บัณฑิต</t>
  </si>
  <si>
    <t>3. นักศึกษา</t>
  </si>
  <si>
    <t>4. อาจารย์</t>
  </si>
  <si>
    <t>5. หลักสูตร การเรียนการสอน การประเมินผู้เรียน</t>
  </si>
  <si>
    <t>6. สิ่งสนับสนุนการเรียนรู้</t>
  </si>
  <si>
    <r>
      <rPr>
        <sz val="14"/>
        <color rgb="FF0000FF"/>
        <rFont val="TH SarabunPSK"/>
        <family val="2"/>
      </rPr>
      <t xml:space="preserve">    - ปริญญาโท - </t>
    </r>
    <r>
      <rPr>
        <sz val="14"/>
        <rFont val="TH SarabunPSK"/>
        <family val="2"/>
      </rPr>
      <t>ผลงานของนักศึกษาและผู้สำเร็จการศึกษาในระดับปริญญาโทที่ได้รับการตีพิมพ์หรือเผยแพร่</t>
    </r>
  </si>
  <si>
    <t>ปริญญาตรี</t>
  </si>
  <si>
    <t>รายละเอียด</t>
  </si>
  <si>
    <t>คะแนนประเมิน</t>
  </si>
  <si>
    <t>จำนวนผู้ตอบแบบสอบถาม</t>
  </si>
  <si>
    <t>จำนวนผู้ได้งานทำ</t>
  </si>
  <si>
    <t>จำนวนบัณฑิตทั้งหมด</t>
  </si>
  <si>
    <t>ร้อยละผู้ตอบแบบสอบถาม</t>
  </si>
  <si>
    <t>อ.ที่มีวุฒิ ป.เอก</t>
  </si>
  <si>
    <t>อปจหล.ทั้งหมด</t>
  </si>
  <si>
    <t>อ.ที่มี ตน.วิชาการ</t>
  </si>
  <si>
    <t>ผลรวมถ่วง นน.ผลงาน</t>
  </si>
  <si>
    <t>ข้อที่ทำได้</t>
  </si>
  <si>
    <t xml:space="preserve"> - จำนวนตัวบ่งชี้ที่มี ผลการดำเนินงาน ตามกรอบ TQF</t>
  </si>
  <si>
    <t xml:space="preserve"> - จำนวนตัวบ่งชี้ที่หลักสูตรกำหนดในแต่ละปีการศึกษา</t>
  </si>
  <si>
    <t>ตบช.ที่ประเมิน</t>
  </si>
  <si>
    <t>ซ่อน</t>
  </si>
  <si>
    <t>ปริญญาโท</t>
  </si>
  <si>
    <t>ผลรวมถ่วง นน.ผลงาน นศ. ป.โท</t>
  </si>
  <si>
    <t xml:space="preserve"> - จำนวนผู้สำเร็จการศึกษาระดับ ป.โททั้งหมด</t>
  </si>
  <si>
    <t xml:space="preserve"> - จำนวนบัณฑิตที่จบ</t>
  </si>
  <si>
    <t xml:space="preserve"> - จำนวนนายจ้างที่ตอบแบบสอบถาม</t>
  </si>
  <si>
    <t xml:space="preserve">  - ร้อยละที่ตอบแบบสอบถาม</t>
  </si>
  <si>
    <t>หลักสูตร ระดับปริญญาโท</t>
  </si>
  <si>
    <t>หลักสูตร ระดับปริญญาตรี</t>
  </si>
  <si>
    <t>ปริญญาเอก</t>
  </si>
  <si>
    <r>
      <t xml:space="preserve">     - ปริญญาเอก -</t>
    </r>
    <r>
      <rPr>
        <sz val="14"/>
        <rFont val="TH SarabunPSK"/>
        <family val="2"/>
      </rPr>
      <t xml:space="preserve"> ผลงานของนักศึกษาและผู้สำเร็จการศึกษาในระดับปริญญาเอกที่ได้รับการตีพิมพ์หรือเผยแพร่</t>
    </r>
  </si>
  <si>
    <t>ผลรวมถ่วง นน.ผลงาน นศ. ป.เอก</t>
  </si>
  <si>
    <t xml:space="preserve"> - จำนวนผู้สำเร็จการศึกษาระดับ ป.เอกทั้งหมด</t>
  </si>
  <si>
    <t>หลักสูตร ระดับปริญญาเอก</t>
  </si>
  <si>
    <t xml:space="preserve"> - จำนวนบทความของอาจารย์ประจำหลักสูตร ป.เอก - ที่ได้รับการอ้างอิงในฐานข้อมูล TCI และ Scopus ต่อจำนวนอาจารย์ประจำหลักสูตร  </t>
  </si>
  <si>
    <t xml:space="preserve"> - กลุ่ม- วิทย์- เทคโนโลยี</t>
  </si>
  <si>
    <t>จำนวนบทความที่ได้รับการอ้างอิง ของ อปจหล.</t>
  </si>
  <si>
    <t xml:space="preserve"> - กลุ่ม- วิทย์- สุขภาพ</t>
  </si>
  <si>
    <t xml:space="preserve"> - กลุ่ม- มนุษย์- สังคม</t>
  </si>
  <si>
    <t>เกณฑ์มาตรฐานหลักสูตร พ.ศ. 2558</t>
  </si>
  <si>
    <t>ชื่อหลักสูตร</t>
  </si>
  <si>
    <t>ข้อที่ 1 จำนวนอาจารย์ผู้รับผิดชอบหลักสูตร (คน)</t>
  </si>
  <si>
    <t>ข้อที่ 2 คุณสมบัติของอาจารย์ประจำหลักสูตร</t>
  </si>
  <si>
    <t>ข้อที่ 3 คุณสมบัติของอาจารย์ผู้รับผิดชอบหลักสูตร</t>
  </si>
  <si>
    <t xml:space="preserve">ข้อที่ 4 คุณสมบัติของอาจารย์ผู้สอน </t>
  </si>
  <si>
    <t xml:space="preserve">ข้อที่ 5 คุณสมบัติของอาจารย์ผู้สอน ที่เป็นอาจารย์พิเศษ (ถ้ามี) </t>
  </si>
  <si>
    <t>ข้อที่ 6 คุณสมบัติของอาจารย์ที่ปรึกษาวิทยานิพนธ์หลักและอาจารย์ที่ปรึกษาการค้นคว้าอิสระ</t>
  </si>
  <si>
    <t>ข้อที่ 7 คุณสมบัติของอาจารย์ที่ปรึกษาวิทยานิพนธ์ร่วม (ถ้ามี) กรณี เป็นอาจารย์ประจำ / กรณี เป็นผู้ทรงคุณวุฒิภายนอก</t>
  </si>
  <si>
    <t>ข้อที่ 8  อาจารย์ผู้สอบวิทยานิพนธ์</t>
  </si>
  <si>
    <t xml:space="preserve">ข้อที่ 9 คุณสมบัติอาจารย์ผู้สอบวิทยานิพนธ์ กรณี เป็นอาจารย์ประจำหลักสูตร /หรือ กรณี เป็นผู้ทรงคุณวุฒิภายนอก </t>
  </si>
  <si>
    <t>ข้อที่ 10 การตีพิมพ์เผยแพร่ผลงานของผู้สำเร็จการศึกษา</t>
  </si>
  <si>
    <t>ข้อที่ 11 ภาระงานอาจารย์ที่ปรึกษาวิทยานิพนธ์และการค้นคว้าอิสระในระดับบัณฑิตศึกษา</t>
  </si>
  <si>
    <t xml:space="preserve">ข้อที่ 12 การปรับปรุงหลักสูตรตามรอบระยะเวลาของหลักสูตรหรือทุกรอบ 5 ปี </t>
  </si>
  <si>
    <t>1. จำนวนอาจารย์ผู้รับผิดชอบหลักสูตร</t>
  </si>
  <si>
    <t>2. คุณสมบัติของอาจารย์ผู้รับผิดชอบหลักสูตร</t>
  </si>
  <si>
    <t>3. คุณสมบัติอาจารย์ประจำหลักสูตร</t>
  </si>
  <si>
    <t>5. การปรับปรุงหลักสูตรตามรอบระยะเวลาที่กำหนด</t>
  </si>
  <si>
    <t>คำอธิบาย - การกรอกข้อมูลประเมินตนเอง</t>
  </si>
  <si>
    <t>ตารางคำนวณผลการประเมินตนเอง (SAR) ระดับหลักสูตร ปีการศึกษา 2563</t>
  </si>
  <si>
    <t>ประเมินตนเอง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</si>
</sst>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3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FF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b/>
      <sz val="15"/>
      <color theme="1"/>
      <name val="TH SarabunPSK"/>
      <family val="2"/>
    </font>
    <font>
      <b/>
      <sz val="13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4"/>
      <color theme="1"/>
      <name val="TH SarabunPSK"/>
      <family val="2"/>
      <charset val="222"/>
    </font>
    <font>
      <b/>
      <sz val="14"/>
      <color rgb="FFFFFFCC"/>
      <name val="TH SarabunPSK"/>
      <family val="2"/>
    </font>
    <font>
      <sz val="14"/>
      <color rgb="FFFFFFCC"/>
      <name val="TH SarabunPSK"/>
      <family val="2"/>
    </font>
    <font>
      <sz val="14"/>
      <color theme="3"/>
      <name val="TH SarabunPSK"/>
      <family val="2"/>
    </font>
    <font>
      <sz val="12"/>
      <color theme="1"/>
      <name val="TH SarabunPSK"/>
      <family val="2"/>
    </font>
    <font>
      <b/>
      <sz val="18"/>
      <name val="TH SarabunPSK"/>
      <family val="2"/>
    </font>
    <font>
      <b/>
      <sz val="14"/>
      <color rgb="FFC00000"/>
      <name val="TH SarabunPSK"/>
      <family val="2"/>
    </font>
    <font>
      <b/>
      <sz val="14"/>
      <color theme="9" tint="-0.499984740745262"/>
      <name val="TH SarabunPSK"/>
      <family val="2"/>
    </font>
    <font>
      <sz val="14"/>
      <color theme="9" tint="-0.499984740745262"/>
      <name val="TH SarabunPSK"/>
      <family val="2"/>
    </font>
    <font>
      <b/>
      <sz val="11"/>
      <color rgb="FFC00000"/>
      <name val="TH SarabunPSK"/>
      <family val="2"/>
    </font>
    <font>
      <b/>
      <sz val="16"/>
      <color rgb="FFC00000"/>
      <name val="TH SarabunPSK"/>
      <family val="2"/>
    </font>
    <font>
      <sz val="13"/>
      <color theme="0"/>
      <name val="TH SarabunPSK"/>
      <family val="2"/>
    </font>
    <font>
      <sz val="13"/>
      <color rgb="FF000000"/>
      <name val="TH Niramit AS"/>
    </font>
    <font>
      <sz val="14"/>
      <color rgb="FF000000"/>
      <name val="TH SarabunPSK"/>
      <family val="2"/>
    </font>
    <font>
      <b/>
      <sz val="18"/>
      <color theme="3"/>
      <name val="TH SarabunPSK"/>
      <family val="2"/>
    </font>
    <font>
      <sz val="13"/>
      <color theme="1"/>
      <name val="TH Niramit AS"/>
    </font>
    <font>
      <b/>
      <sz val="24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20" fillId="0" borderId="0"/>
    <xf numFmtId="0" fontId="21" fillId="0" borderId="0"/>
    <xf numFmtId="43" fontId="22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1" fontId="6" fillId="0" borderId="6" xfId="0" applyNumberFormat="1" applyFont="1" applyBorder="1" applyAlignment="1" applyProtection="1">
      <alignment horizontal="center" vertical="top"/>
      <protection locked="0" hidden="1"/>
    </xf>
    <xf numFmtId="1" fontId="6" fillId="0" borderId="7" xfId="0" applyNumberFormat="1" applyFont="1" applyBorder="1" applyAlignment="1" applyProtection="1">
      <alignment horizontal="center" vertical="top"/>
      <protection locked="0" hidden="1"/>
    </xf>
    <xf numFmtId="1" fontId="6" fillId="0" borderId="12" xfId="0" applyNumberFormat="1" applyFont="1" applyBorder="1" applyAlignment="1" applyProtection="1">
      <alignment horizontal="center" vertical="top"/>
      <protection locked="0" hidden="1"/>
    </xf>
    <xf numFmtId="1" fontId="6" fillId="10" borderId="6" xfId="0" applyNumberFormat="1" applyFont="1" applyFill="1" applyBorder="1" applyAlignment="1" applyProtection="1">
      <alignment horizontal="center" vertical="top"/>
      <protection locked="0" hidden="1"/>
    </xf>
    <xf numFmtId="1" fontId="6" fillId="10" borderId="7" xfId="0" applyNumberFormat="1" applyFont="1" applyFill="1" applyBorder="1" applyAlignment="1" applyProtection="1">
      <alignment horizontal="center" vertical="top"/>
      <protection locked="0" hidden="1"/>
    </xf>
    <xf numFmtId="1" fontId="6" fillId="10" borderId="12" xfId="0" applyNumberFormat="1" applyFont="1" applyFill="1" applyBorder="1" applyAlignment="1" applyProtection="1">
      <alignment horizontal="center" vertical="top"/>
      <protection locked="0" hidden="1"/>
    </xf>
    <xf numFmtId="1" fontId="6" fillId="0" borderId="8" xfId="0" applyNumberFormat="1" applyFont="1" applyBorder="1" applyAlignment="1" applyProtection="1">
      <alignment horizontal="center" vertical="top"/>
      <protection locked="0" hidden="1"/>
    </xf>
    <xf numFmtId="1" fontId="6" fillId="10" borderId="8" xfId="0" applyNumberFormat="1" applyFont="1" applyFill="1" applyBorder="1" applyAlignment="1" applyProtection="1">
      <alignment horizontal="center" vertical="top"/>
      <protection locked="0" hidden="1"/>
    </xf>
    <xf numFmtId="0" fontId="5" fillId="4" borderId="1" xfId="0" applyFont="1" applyFill="1" applyBorder="1" applyProtection="1">
      <protection locked="0" hidden="1"/>
    </xf>
    <xf numFmtId="0" fontId="6" fillId="4" borderId="1" xfId="0" applyFont="1" applyFill="1" applyBorder="1" applyProtection="1">
      <protection locked="0" hidden="1"/>
    </xf>
    <xf numFmtId="0" fontId="5" fillId="4" borderId="2" xfId="0" applyFont="1" applyFill="1" applyBorder="1" applyProtection="1">
      <protection locked="0" hidden="1"/>
    </xf>
    <xf numFmtId="0" fontId="6" fillId="4" borderId="2" xfId="0" applyFont="1" applyFill="1" applyBorder="1" applyProtection="1">
      <protection locked="0" hidden="1"/>
    </xf>
    <xf numFmtId="0" fontId="12" fillId="4" borderId="7" xfId="0" applyFont="1" applyFill="1" applyBorder="1" applyAlignment="1" applyProtection="1">
      <alignment horizontal="center" vertical="center" wrapText="1"/>
      <protection locked="0" hidden="1"/>
    </xf>
    <xf numFmtId="2" fontId="13" fillId="1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7" xfId="0" applyFont="1" applyFill="1" applyBorder="1" applyAlignment="1" applyProtection="1">
      <alignment horizontal="center" vertical="top" wrapText="1"/>
      <protection locked="0" hidden="1"/>
    </xf>
    <xf numFmtId="2" fontId="13" fillId="10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13" fillId="1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4" borderId="7" xfId="0" applyFont="1" applyFill="1" applyBorder="1" applyAlignment="1" applyProtection="1">
      <alignment horizontal="center" vertical="center" wrapText="1"/>
      <protection locked="0" hidden="1"/>
    </xf>
    <xf numFmtId="0" fontId="4" fillId="4" borderId="7" xfId="0" applyFont="1" applyFill="1" applyBorder="1" applyAlignment="1" applyProtection="1">
      <alignment horizontal="center" vertical="top" wrapText="1"/>
      <protection locked="0" hidden="1"/>
    </xf>
    <xf numFmtId="2" fontId="6" fillId="10" borderId="7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10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10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6" fillId="1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11" xfId="0" applyFont="1" applyFill="1" applyBorder="1" applyAlignment="1" applyProtection="1">
      <alignment horizontal="center" vertical="center" wrapText="1"/>
      <protection locked="0" hidden="1"/>
    </xf>
    <xf numFmtId="0" fontId="4" fillId="4" borderId="8" xfId="0" applyFont="1" applyFill="1" applyBorder="1" applyAlignment="1" applyProtection="1">
      <alignment horizontal="center" vertical="top" wrapText="1"/>
      <protection locked="0" hidden="1"/>
    </xf>
    <xf numFmtId="0" fontId="6" fillId="10" borderId="12" xfId="0" applyFont="1" applyFill="1" applyBorder="1" applyAlignment="1" applyProtection="1">
      <alignment horizontal="center" vertical="center"/>
      <protection locked="0" hidden="1"/>
    </xf>
    <xf numFmtId="0" fontId="6" fillId="10" borderId="11" xfId="0" applyFont="1" applyFill="1" applyBorder="1" applyAlignment="1" applyProtection="1">
      <alignment horizontal="center" vertical="center"/>
      <protection locked="0" hidden="1"/>
    </xf>
    <xf numFmtId="0" fontId="4" fillId="4" borderId="12" xfId="0" applyFont="1" applyFill="1" applyBorder="1" applyAlignment="1" applyProtection="1">
      <alignment horizontal="center" vertical="top" wrapText="1"/>
      <protection locked="0" hidden="1"/>
    </xf>
    <xf numFmtId="2" fontId="6" fillId="1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4" borderId="2" xfId="0" applyFont="1" applyFill="1" applyBorder="1" applyAlignment="1" applyProtection="1">
      <alignment horizontal="center"/>
      <protection locked="0" hidden="1"/>
    </xf>
    <xf numFmtId="1" fontId="13" fillId="5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5" borderId="7" xfId="0" applyFont="1" applyFill="1" applyBorder="1" applyAlignment="1" applyProtection="1">
      <alignment horizontal="center" vertical="center" wrapText="1"/>
      <protection locked="0" hidden="1"/>
    </xf>
    <xf numFmtId="0" fontId="13" fillId="5" borderId="11" xfId="0" applyFont="1" applyFill="1" applyBorder="1" applyAlignment="1" applyProtection="1">
      <alignment horizontal="center" vertical="center" wrapText="1"/>
      <protection locked="0" hidden="1"/>
    </xf>
    <xf numFmtId="0" fontId="6" fillId="5" borderId="11" xfId="0" applyFont="1" applyFill="1" applyBorder="1" applyAlignment="1" applyProtection="1">
      <alignment horizontal="center" vertical="center" wrapText="1"/>
      <protection locked="0" hidden="1"/>
    </xf>
    <xf numFmtId="0" fontId="3" fillId="8" borderId="0" xfId="0" applyFont="1" applyFill="1" applyProtection="1">
      <protection locked="0" hidden="1"/>
    </xf>
    <xf numFmtId="0" fontId="3" fillId="0" borderId="0" xfId="0" applyFont="1" applyProtection="1">
      <protection locked="0" hidden="1"/>
    </xf>
    <xf numFmtId="0" fontId="4" fillId="0" borderId="0" xfId="0" applyFont="1" applyAlignment="1" applyProtection="1">
      <alignment horizontal="left" indent="3"/>
      <protection locked="0" hidden="1"/>
    </xf>
    <xf numFmtId="0" fontId="6" fillId="0" borderId="0" xfId="0" applyFont="1" applyBorder="1" applyProtection="1">
      <protection locked="0" hidden="1"/>
    </xf>
    <xf numFmtId="0" fontId="6" fillId="8" borderId="0" xfId="0" applyFont="1" applyFill="1" applyProtection="1">
      <protection locked="0" hidden="1"/>
    </xf>
    <xf numFmtId="0" fontId="6" fillId="0" borderId="0" xfId="0" applyFont="1" applyProtection="1">
      <protection locked="0" hidden="1"/>
    </xf>
    <xf numFmtId="0" fontId="5" fillId="8" borderId="2" xfId="0" applyFont="1" applyFill="1" applyBorder="1" applyProtection="1">
      <protection locked="0" hidden="1"/>
    </xf>
    <xf numFmtId="0" fontId="6" fillId="8" borderId="2" xfId="0" applyFont="1" applyFill="1" applyBorder="1" applyProtection="1">
      <protection locked="0" hidden="1"/>
    </xf>
    <xf numFmtId="0" fontId="7" fillId="2" borderId="0" xfId="0" applyFont="1" applyFill="1" applyBorder="1" applyAlignment="1" applyProtection="1">
      <alignment vertical="top"/>
      <protection locked="0" hidden="1"/>
    </xf>
    <xf numFmtId="0" fontId="6" fillId="0" borderId="0" xfId="0" applyFont="1" applyAlignment="1" applyProtection="1">
      <alignment vertical="top"/>
      <protection locked="0" hidden="1"/>
    </xf>
    <xf numFmtId="0" fontId="6" fillId="8" borderId="0" xfId="0" applyFont="1" applyFill="1" applyAlignment="1" applyProtection="1">
      <alignment vertical="top"/>
      <protection locked="0" hidden="1"/>
    </xf>
    <xf numFmtId="0" fontId="32" fillId="3" borderId="4" xfId="0" applyFont="1" applyFill="1" applyBorder="1" applyAlignment="1" applyProtection="1">
      <alignment horizontal="center" vertical="center" shrinkToFit="1"/>
      <protection locked="0" hidden="1"/>
    </xf>
    <xf numFmtId="0" fontId="9" fillId="3" borderId="5" xfId="0" applyFont="1" applyFill="1" applyBorder="1" applyAlignment="1" applyProtection="1">
      <alignment horizontal="center" vertical="center" shrinkToFit="1"/>
      <protection locked="0"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10" fillId="8" borderId="0" xfId="0" applyFont="1" applyFill="1" applyAlignment="1" applyProtection="1">
      <alignment vertical="top"/>
      <protection locked="0" hidden="1"/>
    </xf>
    <xf numFmtId="1" fontId="33" fillId="8" borderId="20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3" fillId="2" borderId="6" xfId="0" applyFont="1" applyFill="1" applyBorder="1" applyAlignment="1" applyProtection="1">
      <alignment horizontal="center" vertical="center" shrinkToFit="1"/>
      <protection locked="0" hidden="1"/>
    </xf>
    <xf numFmtId="1" fontId="33" fillId="8" borderId="22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3" fillId="2" borderId="7" xfId="0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Border="1" applyAlignment="1" applyProtection="1">
      <alignment horizontal="center" vertical="top"/>
      <protection locked="0" hidden="1"/>
    </xf>
    <xf numFmtId="1" fontId="33" fillId="8" borderId="24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3" fillId="2" borderId="12" xfId="0" applyFont="1" applyFill="1" applyBorder="1" applyAlignment="1" applyProtection="1">
      <alignment horizontal="center" vertical="center" shrinkToFit="1"/>
      <protection locked="0" hidden="1"/>
    </xf>
    <xf numFmtId="1" fontId="9" fillId="4" borderId="4" xfId="0" applyNumberFormat="1" applyFont="1" applyFill="1" applyBorder="1" applyAlignment="1" applyProtection="1">
      <alignment horizontal="center" vertical="top"/>
      <protection locked="0" hidden="1"/>
    </xf>
    <xf numFmtId="0" fontId="7" fillId="4" borderId="4" xfId="0" applyFont="1" applyFill="1" applyBorder="1" applyAlignment="1" applyProtection="1">
      <alignment horizontal="center" vertical="center" shrinkToFit="1"/>
      <protection locked="0" hidden="1"/>
    </xf>
    <xf numFmtId="0" fontId="4" fillId="4" borderId="25" xfId="0" applyFont="1" applyFill="1" applyBorder="1" applyAlignment="1" applyProtection="1">
      <alignment horizontal="center" vertical="center"/>
      <protection locked="0" hidden="1"/>
    </xf>
    <xf numFmtId="0" fontId="4" fillId="4" borderId="0" xfId="0" applyFont="1" applyFill="1" applyBorder="1" applyAlignment="1" applyProtection="1">
      <alignment horizontal="center" vertical="center"/>
      <protection locked="0" hidden="1"/>
    </xf>
    <xf numFmtId="0" fontId="11" fillId="4" borderId="9" xfId="0" applyFont="1" applyFill="1" applyBorder="1" applyAlignment="1" applyProtection="1">
      <alignment vertical="center" shrinkToFit="1"/>
      <protection locked="0" hidden="1"/>
    </xf>
    <xf numFmtId="0" fontId="11" fillId="0" borderId="10" xfId="0" applyFont="1" applyFill="1" applyBorder="1" applyAlignment="1" applyProtection="1">
      <alignment vertical="center" shrinkToFit="1"/>
      <protection locked="0" hidden="1"/>
    </xf>
    <xf numFmtId="0" fontId="11" fillId="0" borderId="0" xfId="0" applyFont="1" applyFill="1" applyBorder="1" applyAlignment="1" applyProtection="1">
      <alignment vertical="center" shrinkToFit="1"/>
      <protection locked="0" hidden="1"/>
    </xf>
    <xf numFmtId="0" fontId="10" fillId="0" borderId="0" xfId="0" applyFont="1" applyAlignment="1" applyProtection="1">
      <alignment vertical="top"/>
      <protection locked="0" hidden="1"/>
    </xf>
    <xf numFmtId="0" fontId="4" fillId="8" borderId="0" xfId="0" applyFont="1" applyFill="1" applyAlignment="1" applyProtection="1">
      <alignment horizontal="left" vertical="top"/>
      <protection locked="0" hidden="1"/>
    </xf>
    <xf numFmtId="0" fontId="4" fillId="8" borderId="0" xfId="0" applyFont="1" applyFill="1" applyBorder="1" applyAlignment="1" applyProtection="1">
      <alignment horizontal="center" vertical="center"/>
      <protection locked="0" hidden="1"/>
    </xf>
    <xf numFmtId="0" fontId="4" fillId="8" borderId="0" xfId="0" applyFont="1" applyFill="1" applyBorder="1" applyAlignment="1" applyProtection="1">
      <alignment horizontal="center" vertical="top"/>
      <protection locked="0" hidden="1"/>
    </xf>
    <xf numFmtId="0" fontId="9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9" fillId="4" borderId="4" xfId="0" applyFont="1" applyFill="1" applyBorder="1" applyAlignment="1" applyProtection="1">
      <alignment horizontal="center"/>
      <protection locked="0" hidden="1"/>
    </xf>
    <xf numFmtId="0" fontId="32" fillId="4" borderId="4" xfId="0" applyFont="1" applyFill="1" applyBorder="1" applyAlignment="1" applyProtection="1">
      <alignment horizontal="center" shrinkToFit="1"/>
      <protection locked="0" hidden="1"/>
    </xf>
    <xf numFmtId="0" fontId="9" fillId="4" borderId="4" xfId="0" applyFont="1" applyFill="1" applyBorder="1" applyAlignment="1" applyProtection="1">
      <alignment horizontal="center" shrinkToFit="1"/>
      <protection locked="0" hidden="1"/>
    </xf>
    <xf numFmtId="0" fontId="5" fillId="2" borderId="11" xfId="0" applyFont="1" applyFill="1" applyBorder="1" applyAlignment="1" applyProtection="1">
      <alignment vertical="center" wrapText="1"/>
      <protection locked="0" hidden="1"/>
    </xf>
    <xf numFmtId="0" fontId="23" fillId="2" borderId="11" xfId="0" applyFont="1" applyFill="1" applyBorder="1" applyAlignment="1" applyProtection="1">
      <alignment horizontal="center" vertical="center" wrapText="1"/>
      <protection locked="0" hidden="1"/>
    </xf>
    <xf numFmtId="2" fontId="23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2" fontId="23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2" borderId="11" xfId="0" applyFont="1" applyFill="1" applyBorder="1" applyAlignment="1" applyProtection="1">
      <alignment horizontal="center" vertical="center"/>
      <protection locked="0" hidden="1"/>
    </xf>
    <xf numFmtId="2" fontId="5" fillId="2" borderId="11" xfId="0" applyNumberFormat="1" applyFont="1" applyFill="1" applyBorder="1" applyAlignment="1" applyProtection="1">
      <alignment horizontal="center" vertical="center"/>
      <protection locked="0" hidden="1"/>
    </xf>
    <xf numFmtId="43" fontId="5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2" borderId="11" xfId="0" applyFont="1" applyFill="1" applyBorder="1" applyAlignment="1" applyProtection="1">
      <alignment horizontal="center" vertical="center" wrapText="1"/>
      <protection locked="0" hidden="1"/>
    </xf>
    <xf numFmtId="2" fontId="28" fillId="7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7" xfId="0" applyFont="1" applyFill="1" applyBorder="1" applyAlignment="1" applyProtection="1">
      <alignment horizontal="left" vertical="center" wrapText="1"/>
      <protection locked="0" hidden="1"/>
    </xf>
    <xf numFmtId="0" fontId="6" fillId="0" borderId="7" xfId="0" applyFont="1" applyBorder="1" applyAlignment="1" applyProtection="1">
      <alignment horizontal="center" vertical="center" shrinkToFit="1"/>
      <protection locked="0" hidden="1"/>
    </xf>
    <xf numFmtId="2" fontId="6" fillId="0" borderId="7" xfId="0" applyNumberFormat="1" applyFont="1" applyBorder="1" applyAlignment="1" applyProtection="1">
      <alignment horizontal="center" vertical="center"/>
      <protection locked="0" hidden="1"/>
    </xf>
    <xf numFmtId="2" fontId="12" fillId="0" borderId="7" xfId="0" applyNumberFormat="1" applyFont="1" applyBorder="1" applyAlignment="1" applyProtection="1">
      <alignment horizontal="center" vertical="center"/>
      <protection locked="0" hidden="1"/>
    </xf>
    <xf numFmtId="43" fontId="7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30" fillId="0" borderId="7" xfId="0" applyFont="1" applyBorder="1" applyAlignment="1" applyProtection="1">
      <alignment horizontal="left" vertical="center" indent="3" shrinkToFit="1"/>
      <protection locked="0" hidden="1"/>
    </xf>
    <xf numFmtId="0" fontId="3" fillId="0" borderId="7" xfId="0" applyFont="1" applyBorder="1" applyAlignment="1" applyProtection="1">
      <alignment horizontal="center" vertical="center" wrapText="1" shrinkToFit="1"/>
      <protection locked="0" hidden="1"/>
    </xf>
    <xf numFmtId="9" fontId="29" fillId="0" borderId="7" xfId="9" applyFont="1" applyBorder="1" applyAlignment="1" applyProtection="1">
      <alignment horizontal="center" vertical="center"/>
      <protection locked="0" hidden="1"/>
    </xf>
    <xf numFmtId="0" fontId="12" fillId="0" borderId="7" xfId="0" applyFont="1" applyFill="1" applyBorder="1" applyAlignment="1" applyProtection="1">
      <alignment vertical="top" wrapText="1"/>
      <protection locked="0" hidden="1"/>
    </xf>
    <xf numFmtId="0" fontId="14" fillId="0" borderId="7" xfId="0" applyFont="1" applyFill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/>
      <protection locked="0" hidden="1"/>
    </xf>
    <xf numFmtId="0" fontId="12" fillId="0" borderId="7" xfId="0" applyFont="1" applyBorder="1" applyAlignment="1" applyProtection="1">
      <alignment horizontal="center" vertical="center"/>
      <protection locked="0" hidden="1"/>
    </xf>
    <xf numFmtId="0" fontId="13" fillId="0" borderId="7" xfId="0" applyFont="1" applyFill="1" applyBorder="1" applyAlignment="1" applyProtection="1">
      <alignment vertical="center" wrapText="1"/>
      <protection locked="0" hidden="1"/>
    </xf>
    <xf numFmtId="0" fontId="13" fillId="6" borderId="7" xfId="0" applyFont="1" applyFill="1" applyBorder="1" applyAlignment="1" applyProtection="1">
      <alignment horizontal="center" vertical="center" wrapText="1"/>
      <protection locked="0" hidden="1"/>
    </xf>
    <xf numFmtId="0" fontId="6" fillId="0" borderId="7" xfId="0" applyFont="1" applyFill="1" applyBorder="1" applyAlignment="1" applyProtection="1">
      <alignment horizontal="center" vertical="center" shrinkToFit="1"/>
      <protection locked="0" hidden="1"/>
    </xf>
    <xf numFmtId="2" fontId="6" fillId="0" borderId="7" xfId="0" applyNumberFormat="1" applyFont="1" applyFill="1" applyBorder="1" applyAlignment="1" applyProtection="1">
      <alignment horizontal="center" vertical="center"/>
      <protection locked="0" hidden="1"/>
    </xf>
    <xf numFmtId="2" fontId="12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0" borderId="7" xfId="0" applyFont="1" applyFill="1" applyBorder="1" applyAlignment="1" applyProtection="1">
      <alignment vertical="center" shrinkToFit="1"/>
      <protection locked="0" hidden="1"/>
    </xf>
    <xf numFmtId="0" fontId="13" fillId="7" borderId="11" xfId="0" applyFont="1" applyFill="1" applyBorder="1" applyAlignment="1" applyProtection="1">
      <alignment horizontal="center" vertical="center" wrapText="1"/>
      <protection locked="0" hidden="1"/>
    </xf>
    <xf numFmtId="0" fontId="30" fillId="0" borderId="7" xfId="0" applyFont="1" applyBorder="1" applyAlignment="1" applyProtection="1">
      <alignment horizontal="center" vertical="center" shrinkToFit="1"/>
      <protection locked="0" hidden="1"/>
    </xf>
    <xf numFmtId="1" fontId="3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7" xfId="0" applyFont="1" applyFill="1" applyBorder="1" applyAlignment="1" applyProtection="1">
      <alignment vertical="center" wrapText="1"/>
      <protection locked="0" hidden="1"/>
    </xf>
    <xf numFmtId="0" fontId="23" fillId="2" borderId="7" xfId="0" applyFont="1" applyFill="1" applyBorder="1" applyAlignment="1" applyProtection="1">
      <alignment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shrinkToFit="1"/>
      <protection locked="0" hidden="1"/>
    </xf>
    <xf numFmtId="2" fontId="2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/>
      <protection locked="0" hidden="1"/>
    </xf>
    <xf numFmtId="2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4" fillId="0" borderId="7" xfId="0" applyFont="1" applyFill="1" applyBorder="1" applyAlignment="1" applyProtection="1">
      <alignment vertical="center" wrapText="1"/>
      <protection locked="0" hidden="1"/>
    </xf>
    <xf numFmtId="2" fontId="7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7" xfId="0" applyFont="1" applyFill="1" applyBorder="1" applyAlignment="1" applyProtection="1">
      <alignment vertical="top" wrapText="1"/>
      <protection locked="0" hidden="1"/>
    </xf>
    <xf numFmtId="0" fontId="5" fillId="2" borderId="7" xfId="0" applyFont="1" applyFill="1" applyBorder="1" applyAlignment="1" applyProtection="1">
      <alignment horizontal="left" vertical="top"/>
      <protection locked="0" hidden="1"/>
    </xf>
    <xf numFmtId="0" fontId="5" fillId="2" borderId="7" xfId="0" applyFont="1" applyFill="1" applyBorder="1" applyAlignment="1" applyProtection="1">
      <alignment horizontal="center" vertical="top"/>
      <protection locked="0" hidden="1"/>
    </xf>
    <xf numFmtId="2" fontId="2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7" xfId="0" applyFont="1" applyFill="1" applyBorder="1" applyAlignment="1" applyProtection="1">
      <alignment horizontal="center" vertical="center" wrapText="1"/>
      <protection locked="0" hidden="1"/>
    </xf>
    <xf numFmtId="0" fontId="29" fillId="0" borderId="7" xfId="0" applyFont="1" applyFill="1" applyBorder="1" applyAlignment="1" applyProtection="1">
      <alignment horizontal="left" vertical="top" wrapText="1" indent="2"/>
      <protection locked="0" hidden="1"/>
    </xf>
    <xf numFmtId="0" fontId="16" fillId="0" borderId="8" xfId="0" applyFont="1" applyFill="1" applyBorder="1" applyAlignment="1" applyProtection="1">
      <alignment horizontal="center" vertical="center" wrapText="1"/>
      <protection locked="0" hidden="1"/>
    </xf>
    <xf numFmtId="187" fontId="6" fillId="0" borderId="7" xfId="0" applyNumberFormat="1" applyFont="1" applyBorder="1" applyAlignment="1" applyProtection="1">
      <alignment horizontal="center" vertical="center"/>
      <protection locked="0" hidden="1"/>
    </xf>
    <xf numFmtId="2" fontId="12" fillId="8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0" borderId="7" xfId="0" applyFont="1" applyFill="1" applyBorder="1" applyAlignment="1" applyProtection="1">
      <alignment horizontal="left" vertical="center" wrapText="1" indent="3"/>
      <protection locked="0" hidden="1"/>
    </xf>
    <xf numFmtId="0" fontId="13" fillId="0" borderId="14" xfId="0" applyFont="1" applyFill="1" applyBorder="1" applyAlignment="1" applyProtection="1">
      <alignment horizontal="center" vertical="center" wrapText="1"/>
      <protection locked="0" hidden="1"/>
    </xf>
    <xf numFmtId="0" fontId="6" fillId="6" borderId="7" xfId="0" applyFont="1" applyFill="1" applyBorder="1" applyAlignment="1" applyProtection="1">
      <alignment horizontal="center" vertical="center" wrapText="1"/>
      <protection locked="0" hidden="1"/>
    </xf>
    <xf numFmtId="0" fontId="15" fillId="0" borderId="7" xfId="0" applyFont="1" applyFill="1" applyBorder="1" applyAlignment="1" applyProtection="1">
      <alignment vertical="center" wrapText="1"/>
      <protection locked="0" hidden="1"/>
    </xf>
    <xf numFmtId="0" fontId="14" fillId="8" borderId="7" xfId="0" applyFont="1" applyFill="1" applyBorder="1" applyAlignment="1" applyProtection="1">
      <alignment horizontal="center" vertical="center" wrapText="1"/>
      <protection locked="0" hidden="1"/>
    </xf>
    <xf numFmtId="0" fontId="13" fillId="0" borderId="7" xfId="0" applyFont="1" applyFill="1" applyBorder="1" applyAlignment="1" applyProtection="1">
      <alignment horizontal="left" vertical="center" wrapText="1" indent="2"/>
      <protection locked="0" hidden="1"/>
    </xf>
    <xf numFmtId="0" fontId="5" fillId="2" borderId="7" xfId="0" applyFont="1" applyFill="1" applyBorder="1" applyAlignment="1" applyProtection="1">
      <alignment vertical="top" shrinkToFit="1"/>
      <protection locked="0" hidden="1"/>
    </xf>
    <xf numFmtId="0" fontId="5" fillId="2" borderId="7" xfId="0" applyFont="1" applyFill="1" applyBorder="1" applyAlignment="1" applyProtection="1">
      <alignment horizontal="center" vertical="top" shrinkToFit="1"/>
      <protection locked="0" hidden="1"/>
    </xf>
    <xf numFmtId="0" fontId="6" fillId="0" borderId="7" xfId="0" applyFont="1" applyFill="1" applyBorder="1" applyAlignment="1" applyProtection="1">
      <alignment vertical="top" wrapText="1"/>
      <protection locked="0" hidden="1"/>
    </xf>
    <xf numFmtId="0" fontId="4" fillId="0" borderId="11" xfId="0" applyFont="1" applyFill="1" applyBorder="1" applyAlignment="1" applyProtection="1">
      <alignment horizontal="center" vertical="top" wrapText="1"/>
      <protection locked="0" hidden="1"/>
    </xf>
    <xf numFmtId="0" fontId="5" fillId="2" borderId="7" xfId="0" applyFont="1" applyFill="1" applyBorder="1" applyAlignment="1" applyProtection="1">
      <alignment horizontal="left" vertical="top" wrapText="1"/>
      <protection locked="0" hidden="1"/>
    </xf>
    <xf numFmtId="0" fontId="5" fillId="2" borderId="7" xfId="0" applyFont="1" applyFill="1" applyBorder="1" applyAlignment="1" applyProtection="1">
      <alignment horizontal="center" vertical="top" wrapText="1"/>
      <protection locked="0" hidden="1"/>
    </xf>
    <xf numFmtId="0" fontId="23" fillId="2" borderId="7" xfId="0" applyFont="1" applyFill="1" applyBorder="1" applyAlignment="1" applyProtection="1">
      <alignment horizontal="center" vertical="center" wrapText="1"/>
      <protection locked="0" hidden="1"/>
    </xf>
    <xf numFmtId="0" fontId="4" fillId="0" borderId="12" xfId="0" applyFont="1" applyFill="1" applyBorder="1" applyAlignment="1" applyProtection="1">
      <alignment vertical="top" wrapText="1"/>
      <protection locked="0" hidden="1"/>
    </xf>
    <xf numFmtId="0" fontId="6" fillId="0" borderId="12" xfId="0" applyFont="1" applyBorder="1" applyAlignment="1" applyProtection="1">
      <alignment horizontal="center" vertical="center" shrinkToFit="1"/>
      <protection locked="0" hidden="1"/>
    </xf>
    <xf numFmtId="2" fontId="12" fillId="0" borderId="12" xfId="0" applyNumberFormat="1" applyFont="1" applyBorder="1" applyAlignment="1" applyProtection="1">
      <alignment horizontal="center" vertical="center"/>
      <protection locked="0" hidden="1"/>
    </xf>
    <xf numFmtId="2" fontId="7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4" xfId="0" applyFont="1" applyFill="1" applyBorder="1" applyAlignment="1" applyProtection="1">
      <alignment vertical="top" wrapText="1"/>
      <protection locked="0" hidden="1"/>
    </xf>
    <xf numFmtId="0" fontId="6" fillId="0" borderId="14" xfId="0" applyFont="1" applyBorder="1" applyAlignment="1" applyProtection="1">
      <alignment horizontal="center" vertical="center" shrinkToFit="1"/>
      <protection locked="0" hidden="1"/>
    </xf>
    <xf numFmtId="0" fontId="6" fillId="0" borderId="14" xfId="0" applyFont="1" applyBorder="1" applyAlignment="1" applyProtection="1">
      <alignment horizontal="center" vertical="center"/>
      <protection locked="0" hidden="1"/>
    </xf>
    <xf numFmtId="2" fontId="12" fillId="0" borderId="14" xfId="0" applyNumberFormat="1" applyFont="1" applyBorder="1" applyAlignment="1" applyProtection="1">
      <alignment horizontal="center" vertical="center"/>
      <protection locked="0" hidden="1"/>
    </xf>
    <xf numFmtId="0" fontId="6" fillId="0" borderId="12" xfId="0" applyFont="1" applyBorder="1" applyAlignment="1" applyProtection="1">
      <alignment horizontal="center" vertical="center"/>
      <protection locked="0" hidden="1"/>
    </xf>
    <xf numFmtId="0" fontId="9" fillId="4" borderId="5" xfId="0" applyFont="1" applyFill="1" applyBorder="1" applyAlignment="1" applyProtection="1">
      <alignment vertical="top"/>
      <protection locked="0" hidden="1"/>
    </xf>
    <xf numFmtId="0" fontId="9" fillId="4" borderId="5" xfId="0" applyFont="1" applyFill="1" applyBorder="1" applyAlignment="1" applyProtection="1">
      <alignment horizontal="center" vertical="top"/>
      <protection locked="0" hidden="1"/>
    </xf>
    <xf numFmtId="0" fontId="10" fillId="4" borderId="5" xfId="0" applyFont="1" applyFill="1" applyBorder="1" applyAlignment="1" applyProtection="1">
      <alignment horizontal="center" vertical="center" shrinkToFit="1"/>
      <protection locked="0" hidden="1"/>
    </xf>
    <xf numFmtId="0" fontId="11" fillId="4" borderId="5" xfId="1" applyFont="1" applyFill="1" applyBorder="1" applyAlignment="1" applyProtection="1">
      <alignment horizontal="center" vertical="center"/>
      <protection locked="0" hidden="1"/>
    </xf>
    <xf numFmtId="2" fontId="11" fillId="4" borderId="5" xfId="0" applyNumberFormat="1" applyFont="1" applyFill="1" applyBorder="1" applyAlignment="1" applyProtection="1">
      <alignment horizontal="center" vertical="center"/>
      <protection locked="0" hidden="1"/>
    </xf>
    <xf numFmtId="0" fontId="10" fillId="8" borderId="0" xfId="0" applyFont="1" applyFill="1" applyProtection="1">
      <protection locked="0" hidden="1"/>
    </xf>
    <xf numFmtId="0" fontId="10" fillId="0" borderId="0" xfId="0" applyFont="1" applyProtection="1">
      <protection locked="0" hidden="1"/>
    </xf>
    <xf numFmtId="0" fontId="18" fillId="4" borderId="4" xfId="0" applyFont="1" applyFill="1" applyBorder="1" applyAlignment="1" applyProtection="1">
      <alignment horizontal="center" vertical="center" wrapText="1"/>
      <protection locked="0" hidden="1"/>
    </xf>
    <xf numFmtId="0" fontId="4" fillId="8" borderId="4" xfId="0" applyFont="1" applyFill="1" applyBorder="1" applyAlignment="1" applyProtection="1">
      <alignment horizontal="center" vertical="top" shrinkToFit="1"/>
      <protection locked="0" hidden="1"/>
    </xf>
    <xf numFmtId="43" fontId="4" fillId="0" borderId="6" xfId="0" applyNumberFormat="1" applyFont="1" applyBorder="1" applyAlignment="1" applyProtection="1">
      <alignment horizontal="center" vertical="top" shrinkToFit="1"/>
      <protection locked="0" hidden="1"/>
    </xf>
    <xf numFmtId="0" fontId="25" fillId="8" borderId="11" xfId="1" applyFont="1" applyFill="1" applyBorder="1" applyAlignment="1" applyProtection="1">
      <alignment horizontal="center" vertical="top" shrinkToFit="1"/>
      <protection locked="0" hidden="1"/>
    </xf>
    <xf numFmtId="2" fontId="4" fillId="0" borderId="7" xfId="0" applyNumberFormat="1" applyFont="1" applyBorder="1" applyAlignment="1" applyProtection="1">
      <alignment horizontal="center" vertical="top" shrinkToFit="1"/>
      <protection locked="0" hidden="1"/>
    </xf>
    <xf numFmtId="43" fontId="4" fillId="0" borderId="7" xfId="0" applyNumberFormat="1" applyFont="1" applyBorder="1" applyAlignment="1" applyProtection="1">
      <alignment horizontal="center" vertical="top" shrinkToFit="1"/>
      <protection locked="0" hidden="1"/>
    </xf>
    <xf numFmtId="2" fontId="4" fillId="0" borderId="14" xfId="0" applyNumberFormat="1" applyFont="1" applyBorder="1" applyAlignment="1" applyProtection="1">
      <alignment horizontal="center" vertical="center" shrinkToFit="1"/>
      <protection locked="0" hidden="1"/>
    </xf>
    <xf numFmtId="43" fontId="4" fillId="0" borderId="14" xfId="0" applyNumberFormat="1" applyFont="1" applyBorder="1" applyAlignment="1" applyProtection="1">
      <alignment horizontal="center" vertical="center" shrinkToFit="1"/>
      <protection locked="0" hidden="1"/>
    </xf>
    <xf numFmtId="43" fontId="4" fillId="0" borderId="12" xfId="0" applyNumberFormat="1" applyFont="1" applyBorder="1" applyAlignment="1" applyProtection="1">
      <alignment horizontal="center" vertical="top" shrinkToFit="1"/>
      <protection locked="0" hidden="1"/>
    </xf>
    <xf numFmtId="2" fontId="4" fillId="0" borderId="12" xfId="0" applyNumberFormat="1" applyFont="1" applyBorder="1" applyAlignment="1" applyProtection="1">
      <alignment horizontal="center" vertical="top" shrinkToFit="1"/>
      <protection locked="0" hidden="1"/>
    </xf>
    <xf numFmtId="2" fontId="4" fillId="4" borderId="4" xfId="0" applyNumberFormat="1" applyFont="1" applyFill="1" applyBorder="1" applyAlignment="1" applyProtection="1">
      <alignment horizontal="center" vertical="top" shrinkToFit="1"/>
      <protection locked="0" hidden="1"/>
    </xf>
    <xf numFmtId="0" fontId="7" fillId="4" borderId="4" xfId="1" applyFont="1" applyFill="1" applyBorder="1" applyAlignment="1" applyProtection="1">
      <alignment horizontal="center" vertical="top" shrinkToFit="1"/>
      <protection locked="0" hidden="1"/>
    </xf>
    <xf numFmtId="0" fontId="12" fillId="4" borderId="4" xfId="1" applyFont="1" applyFill="1" applyBorder="1" applyAlignment="1" applyProtection="1">
      <alignment horizontal="center" vertical="top" shrinkToFit="1"/>
      <protection locked="0" hidden="1"/>
    </xf>
    <xf numFmtId="0" fontId="5" fillId="8" borderId="2" xfId="0" applyFont="1" applyFill="1" applyBorder="1" applyAlignment="1" applyProtection="1">
      <alignment horizontal="center"/>
      <protection locked="0" hidden="1"/>
    </xf>
    <xf numFmtId="0" fontId="4" fillId="8" borderId="0" xfId="0" applyFont="1" applyFill="1" applyAlignment="1" applyProtection="1">
      <alignment horizontal="center"/>
      <protection locked="0" hidden="1"/>
    </xf>
    <xf numFmtId="0" fontId="6" fillId="2" borderId="0" xfId="0" applyFont="1" applyFill="1" applyAlignment="1" applyProtection="1">
      <alignment vertical="top"/>
      <protection locked="0" hidden="1"/>
    </xf>
    <xf numFmtId="0" fontId="9" fillId="3" borderId="0" xfId="0" applyFont="1" applyFill="1" applyBorder="1" applyAlignment="1" applyProtection="1">
      <alignment horizontal="center" vertical="center"/>
      <protection locked="0" hidden="1"/>
    </xf>
    <xf numFmtId="0" fontId="35" fillId="8" borderId="18" xfId="0" applyFont="1" applyFill="1" applyBorder="1" applyAlignment="1" applyProtection="1">
      <alignment vertical="top" wrapText="1" shrinkToFit="1"/>
      <protection locked="0" hidden="1"/>
    </xf>
    <xf numFmtId="1" fontId="33" fillId="8" borderId="30" xfId="0" applyNumberFormat="1" applyFont="1" applyFill="1" applyBorder="1" applyAlignment="1" applyProtection="1">
      <alignment horizontal="center" vertical="top" wrapText="1" shrinkToFit="1"/>
      <protection locked="0" hidden="1"/>
    </xf>
    <xf numFmtId="2" fontId="6" fillId="0" borderId="0" xfId="0" applyNumberFormat="1" applyFont="1" applyBorder="1" applyAlignment="1" applyProtection="1">
      <alignment horizontal="center" vertical="top"/>
      <protection locked="0" hidden="1"/>
    </xf>
    <xf numFmtId="0" fontId="35" fillId="8" borderId="21" xfId="0" applyFont="1" applyFill="1" applyBorder="1" applyAlignment="1" applyProtection="1">
      <alignment vertical="top" wrapText="1" shrinkToFit="1"/>
      <protection locked="0" hidden="1"/>
    </xf>
    <xf numFmtId="0" fontId="35" fillId="8" borderId="23" xfId="0" applyFont="1" applyFill="1" applyBorder="1" applyAlignment="1" applyProtection="1">
      <alignment vertical="top" wrapText="1" shrinkToFit="1"/>
      <protection locked="0" hidden="1"/>
    </xf>
    <xf numFmtId="0" fontId="4" fillId="8" borderId="0" xfId="0" applyFont="1" applyFill="1" applyAlignment="1" applyProtection="1">
      <alignment horizontal="center" vertical="top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43" fontId="3" fillId="8" borderId="0" xfId="0" applyNumberFormat="1" applyFont="1" applyFill="1" applyProtection="1">
      <protection locked="0" hidden="1"/>
    </xf>
    <xf numFmtId="0" fontId="13" fillId="0" borderId="7" xfId="0" applyFont="1" applyFill="1" applyBorder="1" applyAlignment="1" applyProtection="1">
      <alignment horizontal="center" vertical="center" wrapText="1"/>
      <protection locked="0" hidden="1"/>
    </xf>
    <xf numFmtId="43" fontId="12" fillId="0" borderId="7" xfId="0" applyNumberFormat="1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2" fontId="12" fillId="8" borderId="8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4" xfId="0" applyFont="1" applyFill="1" applyBorder="1" applyAlignment="1" applyProtection="1">
      <alignment horizontal="center" vertical="top" wrapText="1"/>
      <protection locked="0" hidden="1"/>
    </xf>
    <xf numFmtId="0" fontId="4" fillId="0" borderId="12" xfId="0" applyFont="1" applyFill="1" applyBorder="1" applyAlignment="1" applyProtection="1">
      <alignment horizontal="center" vertical="top" wrapText="1"/>
      <protection locked="0" hidden="1"/>
    </xf>
    <xf numFmtId="0" fontId="9" fillId="2" borderId="0" xfId="0" applyFont="1" applyFill="1" applyAlignment="1" applyProtection="1">
      <alignment horizontal="center"/>
      <protection locked="0" hidden="1"/>
    </xf>
    <xf numFmtId="0" fontId="3" fillId="8" borderId="0" xfId="0" applyFont="1" applyFill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4" fillId="8" borderId="0" xfId="0" applyFont="1" applyFill="1" applyAlignment="1" applyProtection="1">
      <alignment horizontal="left" indent="3"/>
      <protection locked="0" hidden="1"/>
    </xf>
    <xf numFmtId="0" fontId="35" fillId="8" borderId="19" xfId="0" applyFont="1" applyFill="1" applyBorder="1" applyAlignment="1" applyProtection="1">
      <alignment vertical="top" wrapText="1" shrinkToFit="1"/>
      <protection locked="0" hidden="1"/>
    </xf>
    <xf numFmtId="0" fontId="35" fillId="8" borderId="2" xfId="0" applyFont="1" applyFill="1" applyBorder="1" applyAlignment="1" applyProtection="1">
      <alignment vertical="top" wrapText="1" shrinkToFit="1"/>
      <protection locked="0" hidden="1"/>
    </xf>
    <xf numFmtId="0" fontId="35" fillId="8" borderId="13" xfId="0" applyFont="1" applyFill="1" applyBorder="1" applyAlignment="1" applyProtection="1">
      <alignment vertical="top" wrapText="1" shrinkToFit="1"/>
      <protection locked="0" hidden="1"/>
    </xf>
    <xf numFmtId="0" fontId="31" fillId="2" borderId="7" xfId="0" applyFont="1" applyFill="1" applyBorder="1" applyAlignment="1" applyProtection="1">
      <alignment horizontal="center" vertical="center" wrapText="1" shrinkToFit="1"/>
      <protection locked="0" hidden="1"/>
    </xf>
    <xf numFmtId="1" fontId="14" fillId="8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7" xfId="0" applyFont="1" applyBorder="1" applyAlignment="1" applyProtection="1">
      <alignment horizontal="center" vertical="center" wrapText="1" shrinkToFit="1"/>
      <protection locked="0" hidden="1"/>
    </xf>
    <xf numFmtId="0" fontId="6" fillId="10" borderId="11" xfId="0" applyFont="1" applyFill="1" applyBorder="1" applyAlignment="1" applyProtection="1">
      <alignment horizontal="center" vertical="center" wrapText="1"/>
      <protection locked="0" hidden="1"/>
    </xf>
    <xf numFmtId="0" fontId="34" fillId="8" borderId="20" xfId="0" applyFont="1" applyFill="1" applyBorder="1" applyAlignment="1" applyProtection="1">
      <alignment vertical="top" wrapText="1" shrinkToFit="1"/>
      <protection locked="0" hidden="1"/>
    </xf>
    <xf numFmtId="0" fontId="34" fillId="8" borderId="22" xfId="0" applyFont="1" applyFill="1" applyBorder="1" applyAlignment="1" applyProtection="1">
      <alignment vertical="top" wrapText="1" shrinkToFit="1"/>
      <protection locked="0" hidden="1"/>
    </xf>
    <xf numFmtId="0" fontId="34" fillId="8" borderId="24" xfId="0" applyFont="1" applyFill="1" applyBorder="1" applyAlignment="1" applyProtection="1">
      <alignment vertical="top" wrapText="1" shrinkToFit="1"/>
      <protection locked="0" hidden="1"/>
    </xf>
    <xf numFmtId="0" fontId="18" fillId="4" borderId="27" xfId="0" applyFont="1" applyFill="1" applyBorder="1" applyAlignment="1" applyProtection="1">
      <alignment horizontal="center" vertical="center" shrinkToFit="1"/>
      <protection locked="0" hidden="1"/>
    </xf>
    <xf numFmtId="0" fontId="18" fillId="4" borderId="29" xfId="0" applyFont="1" applyFill="1" applyBorder="1" applyAlignment="1" applyProtection="1">
      <alignment horizontal="center" vertical="center" shrinkToFit="1"/>
      <protection locked="0" hidden="1"/>
    </xf>
    <xf numFmtId="0" fontId="4" fillId="4" borderId="4" xfId="0" applyFont="1" applyFill="1" applyBorder="1" applyAlignment="1" applyProtection="1">
      <alignment horizontal="center" vertical="center" shrinkToFit="1"/>
      <protection locked="0" hidden="1"/>
    </xf>
    <xf numFmtId="0" fontId="37" fillId="0" borderId="18" xfId="0" applyFont="1" applyBorder="1" applyAlignment="1" applyProtection="1">
      <alignment vertical="top" wrapText="1" shrinkToFit="1"/>
      <protection locked="0" hidden="1"/>
    </xf>
    <xf numFmtId="0" fontId="37" fillId="0" borderId="21" xfId="0" applyFont="1" applyBorder="1" applyAlignment="1" applyProtection="1">
      <alignment vertical="top" wrapText="1" shrinkToFit="1"/>
      <protection locked="0" hidden="1"/>
    </xf>
    <xf numFmtId="0" fontId="37" fillId="0" borderId="23" xfId="0" applyFont="1" applyBorder="1" applyAlignment="1" applyProtection="1">
      <alignment vertical="top" wrapText="1" shrinkToFit="1"/>
      <protection hidden="1"/>
    </xf>
    <xf numFmtId="0" fontId="27" fillId="8" borderId="17" xfId="1" applyFont="1" applyFill="1" applyBorder="1" applyAlignment="1" applyProtection="1">
      <alignment horizontal="center" vertical="center" shrinkToFit="1"/>
      <protection locked="0" hidden="1"/>
    </xf>
    <xf numFmtId="0" fontId="27" fillId="8" borderId="5" xfId="1" applyFont="1" applyFill="1" applyBorder="1" applyAlignment="1" applyProtection="1">
      <alignment horizontal="center" vertical="center" shrinkToFit="1"/>
      <protection locked="0" hidden="1"/>
    </xf>
    <xf numFmtId="0" fontId="12" fillId="0" borderId="21" xfId="0" applyFont="1" applyBorder="1" applyAlignment="1" applyProtection="1">
      <alignment horizontal="left" vertical="top" wrapText="1"/>
      <protection locked="0" hidden="1"/>
    </xf>
    <xf numFmtId="0" fontId="12" fillId="0" borderId="22" xfId="0" applyFont="1" applyBorder="1" applyAlignment="1" applyProtection="1">
      <alignment horizontal="left" vertical="top" wrapText="1"/>
      <protection locked="0" hidden="1"/>
    </xf>
    <xf numFmtId="0" fontId="12" fillId="0" borderId="21" xfId="0" applyFont="1" applyBorder="1" applyAlignment="1" applyProtection="1">
      <alignment vertical="top" wrapText="1"/>
      <protection locked="0" hidden="1"/>
    </xf>
    <xf numFmtId="0" fontId="12" fillId="0" borderId="22" xfId="0" applyFont="1" applyBorder="1" applyAlignment="1" applyProtection="1">
      <alignment vertical="top" wrapText="1"/>
      <protection locked="0" hidden="1"/>
    </xf>
    <xf numFmtId="0" fontId="19" fillId="0" borderId="21" xfId="0" applyFont="1" applyBorder="1" applyAlignment="1" applyProtection="1">
      <alignment vertical="top" wrapText="1"/>
      <protection locked="0" hidden="1"/>
    </xf>
    <xf numFmtId="0" fontId="0" fillId="0" borderId="22" xfId="0" applyBorder="1" applyAlignment="1" applyProtection="1">
      <alignment vertical="top" wrapText="1"/>
      <protection locked="0" hidden="1"/>
    </xf>
    <xf numFmtId="0" fontId="12" fillId="0" borderId="23" xfId="0" applyFont="1" applyBorder="1" applyAlignment="1" applyProtection="1">
      <alignment vertical="top" wrapText="1"/>
      <protection locked="0" hidden="1"/>
    </xf>
    <xf numFmtId="0" fontId="0" fillId="0" borderId="24" xfId="0" applyBorder="1" applyAlignment="1" applyProtection="1">
      <alignment vertical="top" wrapText="1"/>
      <protection locked="0" hidden="1"/>
    </xf>
    <xf numFmtId="0" fontId="18" fillId="4" borderId="26" xfId="0" applyFont="1" applyFill="1" applyBorder="1" applyAlignment="1" applyProtection="1">
      <alignment horizontal="center" vertical="center" shrinkToFit="1"/>
      <protection locked="0" hidden="1"/>
    </xf>
    <xf numFmtId="0" fontId="18" fillId="4" borderId="28" xfId="0" applyFont="1" applyFill="1" applyBorder="1" applyAlignment="1" applyProtection="1">
      <alignment horizontal="center" vertical="center" shrinkToFit="1"/>
      <protection locked="0" hidden="1"/>
    </xf>
    <xf numFmtId="2" fontId="4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0" borderId="8" xfId="0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Fill="1" applyBorder="1" applyAlignment="1" applyProtection="1">
      <alignment horizontal="center" vertical="center" wrapText="1"/>
      <protection locked="0" hidden="1"/>
    </xf>
    <xf numFmtId="0" fontId="13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8" borderId="8" xfId="0" applyFont="1" applyFill="1" applyBorder="1" applyAlignment="1" applyProtection="1">
      <alignment horizontal="center" vertical="top" wrapText="1"/>
      <protection locked="0" hidden="1"/>
    </xf>
    <xf numFmtId="0" fontId="0" fillId="8" borderId="14" xfId="0" applyFill="1" applyBorder="1" applyAlignment="1" applyProtection="1">
      <alignment horizontal="center" wrapText="1"/>
      <protection locked="0" hidden="1"/>
    </xf>
    <xf numFmtId="0" fontId="18" fillId="4" borderId="3" xfId="0" applyFont="1" applyFill="1" applyBorder="1" applyAlignment="1" applyProtection="1">
      <alignment horizontal="center" vertical="center" wrapText="1"/>
      <protection locked="0" hidden="1"/>
    </xf>
    <xf numFmtId="0" fontId="18" fillId="4" borderId="16" xfId="0" applyFont="1" applyFill="1" applyBorder="1" applyAlignment="1" applyProtection="1">
      <alignment horizontal="center" vertical="center" wrapText="1"/>
      <protection locked="0" hidden="1"/>
    </xf>
    <xf numFmtId="0" fontId="4" fillId="9" borderId="3" xfId="0" applyFont="1" applyFill="1" applyBorder="1" applyAlignment="1" applyProtection="1">
      <alignment horizontal="center" vertical="top" wrapText="1"/>
      <protection locked="0" hidden="1"/>
    </xf>
    <xf numFmtId="0" fontId="4" fillId="9" borderId="16" xfId="0" applyFont="1" applyFill="1" applyBorder="1" applyAlignment="1" applyProtection="1">
      <alignment horizontal="center" vertical="top" wrapText="1"/>
      <protection locked="0" hidden="1"/>
    </xf>
    <xf numFmtId="0" fontId="4" fillId="9" borderId="15" xfId="0" applyFont="1" applyFill="1" applyBorder="1" applyAlignment="1" applyProtection="1">
      <alignment horizontal="center" vertical="top" wrapText="1"/>
      <protection locked="0" hidden="1"/>
    </xf>
    <xf numFmtId="0" fontId="12" fillId="0" borderId="18" xfId="0" applyFont="1" applyBorder="1" applyAlignment="1" applyProtection="1">
      <alignment horizontal="left" vertical="top" wrapText="1"/>
      <protection locked="0" hidden="1"/>
    </xf>
    <xf numFmtId="0" fontId="12" fillId="0" borderId="20" xfId="0" applyFont="1" applyBorder="1" applyAlignment="1" applyProtection="1">
      <alignment horizontal="left" vertical="top" wrapText="1"/>
      <protection locked="0" hidden="1"/>
    </xf>
    <xf numFmtId="0" fontId="38" fillId="0" borderId="0" xfId="0" applyFont="1" applyAlignment="1" applyProtection="1">
      <alignment horizontal="center"/>
      <protection locked="0" hidden="1"/>
    </xf>
    <xf numFmtId="0" fontId="36" fillId="0" borderId="0" xfId="0" applyFont="1" applyAlignment="1" applyProtection="1">
      <alignment horizont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center" vertical="top" shrinkToFit="1"/>
      <protection locked="0" hidden="1"/>
    </xf>
    <xf numFmtId="0" fontId="9" fillId="3" borderId="15" xfId="0" applyFont="1" applyFill="1" applyBorder="1" applyAlignment="1" applyProtection="1">
      <alignment horizontal="center" vertical="top" shrinkToFit="1"/>
      <protection locked="0" hidden="1"/>
    </xf>
    <xf numFmtId="0" fontId="4" fillId="4" borderId="3" xfId="0" applyFont="1" applyFill="1" applyBorder="1" applyAlignment="1" applyProtection="1">
      <alignment horizontal="center" vertical="top"/>
      <protection locked="0" hidden="1"/>
    </xf>
    <xf numFmtId="0" fontId="4" fillId="4" borderId="15" xfId="0" applyFont="1" applyFill="1" applyBorder="1" applyAlignment="1" applyProtection="1">
      <alignment horizontal="center" vertical="top"/>
      <protection locked="0" hidden="1"/>
    </xf>
    <xf numFmtId="0" fontId="12" fillId="8" borderId="8" xfId="0" applyFont="1" applyFill="1" applyBorder="1" applyAlignment="1" applyProtection="1">
      <alignment horizontal="center" vertical="center" wrapText="1"/>
      <protection locked="0" hidden="1"/>
    </xf>
    <xf numFmtId="0" fontId="12" fillId="8" borderId="1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18" fillId="4" borderId="27" xfId="0" applyFont="1" applyFill="1" applyBorder="1" applyAlignment="1" applyProtection="1">
      <alignment horizontal="center" vertical="center" shrinkToFit="1"/>
      <protection locked="0" hidden="1"/>
    </xf>
    <xf numFmtId="0" fontId="18" fillId="4" borderId="29" xfId="0" applyFont="1" applyFill="1" applyBorder="1" applyAlignment="1" applyProtection="1">
      <alignment horizontal="center" vertical="center" shrinkToFit="1"/>
      <protection locked="0" hidden="1"/>
    </xf>
    <xf numFmtId="0" fontId="4" fillId="4" borderId="31" xfId="0" applyFont="1" applyFill="1" applyBorder="1" applyAlignment="1" applyProtection="1">
      <alignment horizontal="center" vertical="top"/>
      <protection locked="0" hidden="1"/>
    </xf>
    <xf numFmtId="0" fontId="0" fillId="0" borderId="14" xfId="0" applyBorder="1" applyAlignment="1" applyProtection="1">
      <alignment horizontal="center" wrapText="1"/>
      <protection locked="0" hidden="1"/>
    </xf>
    <xf numFmtId="0" fontId="13" fillId="0" borderId="8" xfId="0" applyFont="1" applyFill="1" applyBorder="1" applyAlignment="1" applyProtection="1">
      <alignment vertical="top" wrapText="1"/>
      <protection locked="0" hidden="1"/>
    </xf>
    <xf numFmtId="0" fontId="0" fillId="0" borderId="11" xfId="0" applyBorder="1" applyAlignment="1" applyProtection="1">
      <alignment vertical="top" wrapText="1"/>
      <protection locked="0" hidden="1"/>
    </xf>
  </cellXfs>
  <cellStyles count="10">
    <cellStyle name="Normal 2" xfId="2"/>
    <cellStyle name="Normal_แบบ ทม" xfId="3"/>
    <cellStyle name="เครื่องหมายจุลภาค 2" xfId="4"/>
    <cellStyle name="ปกติ" xfId="0" builtinId="0"/>
    <cellStyle name="ปกติ 2" xfId="1"/>
    <cellStyle name="ปกติ 3" xfId="5"/>
    <cellStyle name="ปกติ 4" xfId="6"/>
    <cellStyle name="ปกติ 5" xfId="7"/>
    <cellStyle name="ปกติ 5 2" xfId="8"/>
    <cellStyle name="เปอร์เซ็นต์" xfId="9" builtinId="5"/>
  </cellStyles>
  <dxfs count="241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0000FF"/>
      <color rgb="FF10F6FC"/>
      <color rgb="FF10FCC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601541</xdr:colOff>
      <xdr:row>5</xdr:row>
      <xdr:rowOff>13156</xdr:rowOff>
    </xdr:from>
    <xdr:to>
      <xdr:col>8</xdr:col>
      <xdr:colOff>105842</xdr:colOff>
      <xdr:row>6</xdr:row>
      <xdr:rowOff>259663</xdr:rowOff>
    </xdr:to>
    <xdr:sp macro="" textlink="">
      <xdr:nvSpPr>
        <xdr:cNvPr id="2" name="ลูกศรซ้าย 1"/>
        <xdr:cNvSpPr/>
      </xdr:nvSpPr>
      <xdr:spPr>
        <a:xfrm rot="20208586">
          <a:off x="4297241" y="1546681"/>
          <a:ext cx="3533376" cy="551307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กรอก 1 เพื่อยืนยันว่า รับการประเมิน / 0 ถ้าไม่ประเมิน</a:t>
          </a:r>
        </a:p>
      </xdr:txBody>
    </xdr:sp>
    <xdr:clientData/>
  </xdr:twoCellAnchor>
  <xdr:twoCellAnchor>
    <xdr:from>
      <xdr:col>3</xdr:col>
      <xdr:colOff>542925</xdr:colOff>
      <xdr:row>8</xdr:row>
      <xdr:rowOff>123825</xdr:rowOff>
    </xdr:from>
    <xdr:to>
      <xdr:col>9</xdr:col>
      <xdr:colOff>57150</xdr:colOff>
      <xdr:row>11</xdr:row>
      <xdr:rowOff>171450</xdr:rowOff>
    </xdr:to>
    <xdr:sp macro="" textlink="">
      <xdr:nvSpPr>
        <xdr:cNvPr id="3" name="ลูกศรซ้าย 2"/>
        <xdr:cNvSpPr/>
      </xdr:nvSpPr>
      <xdr:spPr>
        <a:xfrm>
          <a:off x="5229225" y="2676525"/>
          <a:ext cx="3238500" cy="962025"/>
        </a:xfrm>
        <a:prstGeom prst="leftArrow">
          <a:avLst/>
        </a:prstGeom>
        <a:solidFill>
          <a:srgbClr val="10FCC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rgbClr val="0000FF"/>
              </a:solidFill>
            </a:rPr>
            <a:t>กรอก 1 เพื่อยืนยันว่า ผ่านการประเมิน / หรือ 0 ถ้าไม่ประเมิน หรือ ไม่ผ่าน</a:t>
          </a:r>
        </a:p>
      </xdr:txBody>
    </xdr:sp>
    <xdr:clientData/>
  </xdr:twoCellAnchor>
  <xdr:twoCellAnchor>
    <xdr:from>
      <xdr:col>1</xdr:col>
      <xdr:colOff>228600</xdr:colOff>
      <xdr:row>16</xdr:row>
      <xdr:rowOff>9526</xdr:rowOff>
    </xdr:from>
    <xdr:to>
      <xdr:col>6</xdr:col>
      <xdr:colOff>704451</xdr:colOff>
      <xdr:row>17</xdr:row>
      <xdr:rowOff>256033</xdr:rowOff>
    </xdr:to>
    <xdr:sp macro="" textlink="">
      <xdr:nvSpPr>
        <xdr:cNvPr id="5" name="ลูกศรซ้าย 4"/>
        <xdr:cNvSpPr/>
      </xdr:nvSpPr>
      <xdr:spPr>
        <a:xfrm rot="20208586">
          <a:off x="3333750" y="4562476"/>
          <a:ext cx="3533376" cy="551307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กรอก 1 เพื่อยืนยันว่า รับการประเมิน / 0 ถ้าไม่ประเมิน</a:t>
          </a:r>
        </a:p>
      </xdr:txBody>
    </xdr:sp>
    <xdr:clientData/>
  </xdr:twoCellAnchor>
  <xdr:twoCellAnchor>
    <xdr:from>
      <xdr:col>3</xdr:col>
      <xdr:colOff>457199</xdr:colOff>
      <xdr:row>21</xdr:row>
      <xdr:rowOff>371476</xdr:rowOff>
    </xdr:from>
    <xdr:to>
      <xdr:col>9</xdr:col>
      <xdr:colOff>323849</xdr:colOff>
      <xdr:row>23</xdr:row>
      <xdr:rowOff>104776</xdr:rowOff>
    </xdr:to>
    <xdr:sp macro="" textlink="">
      <xdr:nvSpPr>
        <xdr:cNvPr id="6" name="ลูกศรซ้าย 5"/>
        <xdr:cNvSpPr/>
      </xdr:nvSpPr>
      <xdr:spPr>
        <a:xfrm>
          <a:off x="5143499" y="5505451"/>
          <a:ext cx="3590925" cy="723900"/>
        </a:xfrm>
        <a:prstGeom prst="leftArrow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rgbClr val="0000FF"/>
              </a:solidFill>
            </a:rPr>
            <a:t>ตัวบ่งชี้</a:t>
          </a:r>
          <a:r>
            <a:rPr lang="th-TH" sz="1100" baseline="0">
              <a:solidFill>
                <a:srgbClr val="0000FF"/>
              </a:solidFill>
            </a:rPr>
            <a:t> เชิงปริมาณ -  ให้กรอกจำนวนข้อมูลตามจริง</a:t>
          </a:r>
          <a:endParaRPr lang="th-TH" sz="1100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666750</xdr:colOff>
      <xdr:row>31</xdr:row>
      <xdr:rowOff>142876</xdr:rowOff>
    </xdr:from>
    <xdr:to>
      <xdr:col>10</xdr:col>
      <xdr:colOff>542925</xdr:colOff>
      <xdr:row>34</xdr:row>
      <xdr:rowOff>247651</xdr:rowOff>
    </xdr:to>
    <xdr:sp macro="" textlink="">
      <xdr:nvSpPr>
        <xdr:cNvPr id="7" name="ลูกศรซ้าย 6"/>
        <xdr:cNvSpPr/>
      </xdr:nvSpPr>
      <xdr:spPr>
        <a:xfrm>
          <a:off x="6048375" y="6572251"/>
          <a:ext cx="3590925" cy="990600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rgbClr val="0000FF"/>
              </a:solidFill>
            </a:rPr>
            <a:t>ตัวบ่งชี้</a:t>
          </a:r>
          <a:r>
            <a:rPr lang="th-TH" sz="1100" baseline="0">
              <a:solidFill>
                <a:srgbClr val="0000FF"/>
              </a:solidFill>
            </a:rPr>
            <a:t> เชิงคุณภาพ -  ให้กรอกตัวเลข 0-5 ตามคะแนนที่หลักสูตรประเมินตนเอง</a:t>
          </a:r>
          <a:endParaRPr lang="th-TH" sz="1100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781051</xdr:colOff>
      <xdr:row>1</xdr:row>
      <xdr:rowOff>257175</xdr:rowOff>
    </xdr:from>
    <xdr:to>
      <xdr:col>6</xdr:col>
      <xdr:colOff>180976</xdr:colOff>
      <xdr:row>5</xdr:row>
      <xdr:rowOff>76200</xdr:rowOff>
    </xdr:to>
    <xdr:sp macro="" textlink="">
      <xdr:nvSpPr>
        <xdr:cNvPr id="8" name="ลูกศรซ้าย 7"/>
        <xdr:cNvSpPr/>
      </xdr:nvSpPr>
      <xdr:spPr>
        <a:xfrm>
          <a:off x="4476751" y="609600"/>
          <a:ext cx="1866900" cy="1000125"/>
        </a:xfrm>
        <a:prstGeom prst="leftArrow">
          <a:avLst/>
        </a:prstGeom>
        <a:solidFill>
          <a:srgbClr val="10F6F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rgbClr val="0000FF"/>
              </a:solidFill>
            </a:rPr>
            <a:t>กรอกข้อมูลฐานของหลักสูตร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&#3627;&#3621;&#3633;&#3585;&#3626;&#3641;&#3605;&#3619;\co_&#3605;&#3619;&#3637;_58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ผลงานคณะ"/>
      <sheetName val="CDS_หลักสูตร"/>
      <sheetName val="หมวด-ตัวบ่งชี้"/>
      <sheetName val="ตัวบ่งชี้ที่ประเมิน"/>
      <sheetName val="data_องค์ 1"/>
      <sheetName val="data_องค์ 1."/>
      <sheetName val="data_องค์ 2-6"/>
      <sheetName val="ตารางวิเคราะห์"/>
      <sheetName val="ส1-เภสัช"/>
      <sheetName val="ส 1-1-เภสัช"/>
      <sheetName val="ส1-แพทย์"/>
      <sheetName val="ส 1-1-แพทย์"/>
      <sheetName val="ส1-พยาบาล"/>
      <sheetName val="ส 1-1-พยาบาล"/>
      <sheetName val="ส1-วิทย์"/>
      <sheetName val="ส 1-1-วิทย์"/>
      <sheetName val="ส1-วิศวะ"/>
      <sheetName val="ส 1-1-วิศวะ"/>
      <sheetName val="ส1-เกษตร"/>
      <sheetName val="ส 1-1-เกษตร"/>
      <sheetName val="ส1-ศ.ประยุกต์"/>
      <sheetName val="ส 1-1-ศ.ประยุกต์"/>
      <sheetName val="ส1-ศิลป"/>
      <sheetName val="ส 1-1-ศิลป"/>
      <sheetName val="ส1-บริหาร"/>
      <sheetName val="ส 1-1-บริหาร"/>
      <sheetName val="ส1-นิติ"/>
      <sheetName val="ส 1-1-นิติ"/>
      <sheetName val="ส1-รัฐ"/>
      <sheetName val="ส 1-1-รัฐ"/>
      <sheetName val="สรุปผลประเมิน"/>
      <sheetName val="CDS หลักสูตร"/>
      <sheetName val="ตารางวิเคราห์"/>
    </sheetNames>
    <sheetDataSet>
      <sheetData sheetId="0"/>
      <sheetData sheetId="1"/>
      <sheetData sheetId="2"/>
      <sheetData sheetId="3">
        <row r="2">
          <cell r="B2" t="str">
            <v>วิทยาศาสตร์</v>
          </cell>
        </row>
      </sheetData>
      <sheetData sheetId="4"/>
      <sheetData sheetId="5">
        <row r="8">
          <cell r="C8">
            <v>0</v>
          </cell>
        </row>
      </sheetData>
      <sheetData sheetId="6">
        <row r="10">
          <cell r="C1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D9">
            <v>0</v>
          </cell>
          <cell r="E9">
            <v>0</v>
          </cell>
        </row>
        <row r="13">
          <cell r="E13">
            <v>0</v>
          </cell>
          <cell r="F13">
            <v>0</v>
          </cell>
        </row>
        <row r="16">
          <cell r="E16">
            <v>0</v>
          </cell>
          <cell r="F16">
            <v>0</v>
          </cell>
        </row>
        <row r="19">
          <cell r="F19">
            <v>0</v>
          </cell>
        </row>
        <row r="22">
          <cell r="D22">
            <v>0</v>
          </cell>
          <cell r="F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18"/>
  <sheetViews>
    <sheetView workbookViewId="0">
      <pane ySplit="1" topLeftCell="A2" activePane="bottomLeft" state="frozen"/>
      <selection pane="bottomLeft" activeCell="I15" sqref="I15"/>
    </sheetView>
  </sheetViews>
  <sheetFormatPr defaultRowHeight="17.25" x14ac:dyDescent="0.4"/>
  <cols>
    <col min="1" max="1" width="40.75" style="37" customWidth="1"/>
    <col min="2" max="2" width="7.75" style="37" customWidth="1"/>
    <col min="3" max="3" width="13" style="37" customWidth="1"/>
    <col min="4" max="4" width="9.125" style="37" customWidth="1"/>
    <col min="5" max="5" width="10.25" style="37" customWidth="1"/>
    <col min="6" max="6" width="9.375" style="37" hidden="1" customWidth="1"/>
    <col min="7" max="7" width="10.75" style="37" customWidth="1"/>
    <col min="8" max="8" width="9.75" style="36" customWidth="1"/>
    <col min="9" max="36" width="9" style="36"/>
    <col min="37" max="16384" width="9" style="37"/>
  </cols>
  <sheetData>
    <row r="1" spans="1:36" ht="36" x14ac:dyDescent="0.8">
      <c r="A1" s="227" t="s">
        <v>113</v>
      </c>
      <c r="B1" s="227"/>
      <c r="C1" s="227"/>
      <c r="D1" s="227"/>
      <c r="E1" s="227"/>
      <c r="F1" s="227"/>
      <c r="G1" s="227"/>
    </row>
    <row r="2" spans="1:36" ht="27.75" x14ac:dyDescent="0.65">
      <c r="A2" s="228" t="s">
        <v>95</v>
      </c>
      <c r="B2" s="228"/>
      <c r="C2" s="228"/>
      <c r="D2" s="228"/>
      <c r="E2" s="228"/>
      <c r="F2" s="228"/>
      <c r="G2" s="228"/>
    </row>
    <row r="3" spans="1:36" s="41" customFormat="1" ht="21.75" x14ac:dyDescent="0.5">
      <c r="A3" s="38" t="s">
        <v>96</v>
      </c>
      <c r="B3" s="9"/>
      <c r="C3" s="9"/>
      <c r="D3" s="10"/>
      <c r="E3" s="10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s="41" customFormat="1" ht="21.75" x14ac:dyDescent="0.5">
      <c r="A4" s="38" t="s">
        <v>0</v>
      </c>
      <c r="B4" s="42" t="s">
        <v>61</v>
      </c>
      <c r="C4" s="42"/>
      <c r="D4" s="43"/>
      <c r="E4" s="43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</row>
    <row r="5" spans="1:36" s="41" customFormat="1" ht="21.75" x14ac:dyDescent="0.5">
      <c r="A5" s="38" t="s">
        <v>1</v>
      </c>
      <c r="B5" s="11"/>
      <c r="C5" s="11"/>
      <c r="D5" s="12"/>
      <c r="E5" s="12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6" ht="24" x14ac:dyDescent="0.5">
      <c r="A6" s="44" t="s">
        <v>2</v>
      </c>
      <c r="B6" s="38"/>
      <c r="C6" s="45"/>
      <c r="D6" s="229" t="str">
        <f>+G13</f>
        <v>ไม่ได้มาตรฐาน</v>
      </c>
      <c r="E6" s="229"/>
      <c r="F6" s="39"/>
      <c r="G6" s="46"/>
    </row>
    <row r="7" spans="1:36" ht="24" x14ac:dyDescent="0.5">
      <c r="A7" s="230" t="s">
        <v>3</v>
      </c>
      <c r="B7" s="231"/>
      <c r="C7" s="47" t="s">
        <v>4</v>
      </c>
      <c r="D7" s="48" t="s">
        <v>5</v>
      </c>
      <c r="E7" s="49" t="s">
        <v>6</v>
      </c>
      <c r="F7" s="39"/>
      <c r="G7" s="50"/>
    </row>
    <row r="8" spans="1:36" ht="24" x14ac:dyDescent="0.5">
      <c r="A8" s="199" t="s">
        <v>109</v>
      </c>
      <c r="B8" s="51">
        <f>+C8+D8</f>
        <v>1</v>
      </c>
      <c r="C8" s="1">
        <v>1</v>
      </c>
      <c r="D8" s="4"/>
      <c r="E8" s="52" t="str">
        <f>IF(B8=0,"ไม่ประเมิน",IF(B8=1,"ไม่ผ่าน",IF(B8=2,"ผ่าน")))</f>
        <v>ไม่ผ่าน</v>
      </c>
      <c r="F8" s="39"/>
      <c r="G8" s="50"/>
    </row>
    <row r="9" spans="1:36" ht="24" x14ac:dyDescent="0.4">
      <c r="A9" s="200" t="s">
        <v>110</v>
      </c>
      <c r="B9" s="53">
        <f t="shared" ref="B9:B12" si="0">+C9+D9</f>
        <v>1</v>
      </c>
      <c r="C9" s="2">
        <v>1</v>
      </c>
      <c r="D9" s="5"/>
      <c r="E9" s="54" t="str">
        <f t="shared" ref="E9:E12" si="1">IF(B9=0,"ไม่ประเมิน",IF(B9=1,"ไม่ผ่าน",IF(B9=2,"ผ่าน")))</f>
        <v>ไม่ผ่าน</v>
      </c>
      <c r="F9" s="55"/>
      <c r="G9" s="50"/>
    </row>
    <row r="10" spans="1:36" ht="24" x14ac:dyDescent="0.4">
      <c r="A10" s="200" t="s">
        <v>111</v>
      </c>
      <c r="B10" s="53">
        <f t="shared" si="0"/>
        <v>1</v>
      </c>
      <c r="C10" s="2">
        <v>1</v>
      </c>
      <c r="D10" s="8"/>
      <c r="E10" s="54" t="str">
        <f t="shared" si="1"/>
        <v>ไม่ผ่าน</v>
      </c>
      <c r="F10" s="55"/>
      <c r="G10" s="50"/>
    </row>
    <row r="11" spans="1:36" ht="24" x14ac:dyDescent="0.4">
      <c r="A11" s="200" t="s">
        <v>7</v>
      </c>
      <c r="B11" s="53">
        <f t="shared" si="0"/>
        <v>1</v>
      </c>
      <c r="C11" s="2">
        <v>1</v>
      </c>
      <c r="D11" s="8"/>
      <c r="E11" s="54" t="str">
        <f t="shared" si="1"/>
        <v>ไม่ผ่าน</v>
      </c>
      <c r="F11" s="55"/>
      <c r="G11" s="50"/>
    </row>
    <row r="12" spans="1:36" ht="24" x14ac:dyDescent="0.4">
      <c r="A12" s="201" t="s">
        <v>112</v>
      </c>
      <c r="B12" s="56">
        <f t="shared" si="0"/>
        <v>1</v>
      </c>
      <c r="C12" s="3">
        <v>1</v>
      </c>
      <c r="D12" s="6"/>
      <c r="E12" s="57" t="str">
        <f t="shared" si="1"/>
        <v>ไม่ผ่าน</v>
      </c>
      <c r="F12" s="55"/>
      <c r="G12" s="50"/>
    </row>
    <row r="13" spans="1:36" ht="24" x14ac:dyDescent="0.4">
      <c r="A13" s="232" t="s">
        <v>8</v>
      </c>
      <c r="B13" s="233"/>
      <c r="C13" s="58">
        <f>+SUM(C8:C12)</f>
        <v>5</v>
      </c>
      <c r="D13" s="58">
        <f>SUM(D8:D12)</f>
        <v>0</v>
      </c>
      <c r="E13" s="59" t="str">
        <f>IF(C13&lt;D13,"ไม่ผ่านประเมิน",IF(C13&gt;D13,"ไม่ผ่านประเมิน",IF(C13=D13,"ผ่านประเมิน")))</f>
        <v>ไม่ผ่านประเมิน</v>
      </c>
      <c r="F13" s="59"/>
      <c r="G13" s="59" t="str">
        <f>IF(C13&lt;D13,"ไม่ได้มาตรฐาน",IF(C13&gt;D13,"ไม่ได้มาตรฐาน",IF(C13=D13,"ได้มาตรฐาน")))</f>
        <v>ไม่ได้มาตรฐาน</v>
      </c>
    </row>
    <row r="14" spans="1:36" ht="28.5" hidden="1" thickBot="1" x14ac:dyDescent="0.45">
      <c r="A14" s="60" t="s">
        <v>9</v>
      </c>
      <c r="B14" s="61"/>
      <c r="D14" s="62" t="str">
        <f>IF(C13&lt;D13,"หลักสูตรไม่ได้มาตรฐาน",IF(C13&gt;D13,"หลักสูตรไม่ได้มาตรฐาน",IF(C13=D13,"หลักสูตรได้มาตรฐาน")))</f>
        <v>หลักสูตรไม่ได้มาตรฐาน</v>
      </c>
      <c r="E14" s="63"/>
      <c r="F14" s="64"/>
      <c r="G14" s="65"/>
    </row>
    <row r="15" spans="1:36" ht="21.75" x14ac:dyDescent="0.4">
      <c r="A15" s="66"/>
      <c r="B15" s="66"/>
      <c r="C15" s="67"/>
      <c r="D15" s="67"/>
      <c r="E15" s="68"/>
      <c r="F15" s="68"/>
      <c r="G15" s="46"/>
    </row>
    <row r="16" spans="1:36" ht="24" x14ac:dyDescent="0.55000000000000004">
      <c r="A16" s="69" t="s">
        <v>10</v>
      </c>
      <c r="B16" s="70"/>
      <c r="C16" s="70"/>
      <c r="D16" s="70"/>
      <c r="E16" s="70"/>
      <c r="F16" s="70"/>
      <c r="G16" s="70"/>
    </row>
    <row r="17" spans="1:7" ht="24" x14ac:dyDescent="0.55000000000000004">
      <c r="A17" s="71" t="s">
        <v>11</v>
      </c>
      <c r="B17" s="72" t="s">
        <v>75</v>
      </c>
      <c r="C17" s="73" t="s">
        <v>62</v>
      </c>
      <c r="D17" s="73" t="s">
        <v>12</v>
      </c>
      <c r="E17" s="73" t="s">
        <v>13</v>
      </c>
      <c r="F17" s="73" t="s">
        <v>76</v>
      </c>
      <c r="G17" s="73" t="s">
        <v>5</v>
      </c>
    </row>
    <row r="18" spans="1:7" ht="21.75" x14ac:dyDescent="0.4">
      <c r="A18" s="74" t="s">
        <v>14</v>
      </c>
      <c r="B18" s="75">
        <f>+B22+B25</f>
        <v>0</v>
      </c>
      <c r="C18" s="76"/>
      <c r="D18" s="77" t="e">
        <f>+F22+F27</f>
        <v>#DIV/0!</v>
      </c>
      <c r="E18" s="78"/>
      <c r="F18" s="79" t="e">
        <f>+D18/B18</f>
        <v>#DIV/0!</v>
      </c>
      <c r="G18" s="80">
        <f>IF(B18&lt;1,0,IF(B18&lt;2,F19,IF(B18=2,F18)))</f>
        <v>0</v>
      </c>
    </row>
    <row r="19" spans="1:7" ht="21.75" hidden="1" x14ac:dyDescent="0.4">
      <c r="A19" s="74"/>
      <c r="B19" s="81" t="s">
        <v>8</v>
      </c>
      <c r="C19" s="76"/>
      <c r="D19" s="77"/>
      <c r="E19" s="78"/>
      <c r="F19" s="82">
        <f>+F20+F21</f>
        <v>0</v>
      </c>
      <c r="G19" s="79"/>
    </row>
    <row r="20" spans="1:7" ht="24" hidden="1" x14ac:dyDescent="0.4">
      <c r="A20" s="74">
        <v>2.1</v>
      </c>
      <c r="B20" s="81">
        <f>+B22</f>
        <v>0</v>
      </c>
      <c r="C20" s="76"/>
      <c r="D20" s="77"/>
      <c r="E20" s="79"/>
      <c r="F20" s="83">
        <f>IF(B20=0,0,IF(B20=1,F22))</f>
        <v>0</v>
      </c>
      <c r="G20" s="79"/>
    </row>
    <row r="21" spans="1:7" ht="24" hidden="1" x14ac:dyDescent="0.4">
      <c r="A21" s="74">
        <v>2.2000000000000002</v>
      </c>
      <c r="B21" s="81">
        <f>+B25</f>
        <v>0</v>
      </c>
      <c r="C21" s="76"/>
      <c r="D21" s="77"/>
      <c r="E21" s="79"/>
      <c r="F21" s="83">
        <f>IF(B21=0,0,IF(B21=1,F27))</f>
        <v>0</v>
      </c>
      <c r="G21" s="79"/>
    </row>
    <row r="22" spans="1:7" ht="43.5" x14ac:dyDescent="0.4">
      <c r="A22" s="84" t="s">
        <v>15</v>
      </c>
      <c r="B22" s="13">
        <v>0</v>
      </c>
      <c r="C22" s="85" t="s">
        <v>63</v>
      </c>
      <c r="D22" s="14"/>
      <c r="E22" s="86">
        <f>+D22</f>
        <v>0</v>
      </c>
      <c r="F22" s="87">
        <f>+E22</f>
        <v>0</v>
      </c>
      <c r="G22" s="88">
        <f>IF(B22&lt;1,0,IF(B22=1,F22))</f>
        <v>0</v>
      </c>
    </row>
    <row r="23" spans="1:7" ht="34.5" x14ac:dyDescent="0.4">
      <c r="A23" s="89" t="s">
        <v>82</v>
      </c>
      <c r="B23" s="234"/>
      <c r="C23" s="90" t="s">
        <v>81</v>
      </c>
      <c r="D23" s="14"/>
      <c r="E23" s="91" t="e">
        <f>+D23/D24</f>
        <v>#DIV/0!</v>
      </c>
      <c r="F23" s="87"/>
      <c r="G23" s="88"/>
    </row>
    <row r="24" spans="1:7" ht="24" x14ac:dyDescent="0.4">
      <c r="A24" s="84"/>
      <c r="B24" s="235"/>
      <c r="C24" s="85" t="s">
        <v>80</v>
      </c>
      <c r="D24" s="14"/>
      <c r="E24" s="86"/>
      <c r="F24" s="87"/>
      <c r="G24" s="88"/>
    </row>
    <row r="25" spans="1:7" ht="21.75" hidden="1" x14ac:dyDescent="0.4">
      <c r="A25" s="92" t="s">
        <v>16</v>
      </c>
      <c r="B25" s="15">
        <v>0</v>
      </c>
      <c r="C25" s="85"/>
      <c r="D25" s="93"/>
      <c r="E25" s="94"/>
      <c r="F25" s="95"/>
      <c r="G25" s="95"/>
    </row>
    <row r="26" spans="1:7" ht="43.5" hidden="1" x14ac:dyDescent="0.4">
      <c r="A26" s="96" t="s">
        <v>17</v>
      </c>
      <c r="B26" s="96"/>
      <c r="C26" s="85"/>
      <c r="D26" s="97"/>
      <c r="E26" s="94"/>
      <c r="F26" s="95"/>
      <c r="G26" s="95"/>
    </row>
    <row r="27" spans="1:7" ht="43.5" hidden="1" x14ac:dyDescent="0.4">
      <c r="A27" s="96" t="s">
        <v>18</v>
      </c>
      <c r="B27" s="215"/>
      <c r="C27" s="98" t="s">
        <v>65</v>
      </c>
      <c r="D27" s="16"/>
      <c r="E27" s="99" t="e">
        <f>+D27*100/D29</f>
        <v>#DIV/0!</v>
      </c>
      <c r="F27" s="100" t="e">
        <f>+IF(E27&lt;100,E27*5/100,IF(E27&gt;=100,5))</f>
        <v>#DIV/0!</v>
      </c>
      <c r="G27" s="88">
        <f>IF(B25&lt;1,0,IF(B25=1,F27))</f>
        <v>0</v>
      </c>
    </row>
    <row r="28" spans="1:7" ht="21.75" hidden="1" customHeight="1" x14ac:dyDescent="0.4">
      <c r="A28" s="101" t="s">
        <v>19</v>
      </c>
      <c r="B28" s="216"/>
      <c r="C28" s="85"/>
      <c r="D28" s="102"/>
      <c r="E28" s="94"/>
      <c r="F28" s="95"/>
      <c r="G28" s="95"/>
    </row>
    <row r="29" spans="1:7" ht="28.5" hidden="1" customHeight="1" x14ac:dyDescent="0.4">
      <c r="A29" s="101"/>
      <c r="B29" s="216"/>
      <c r="C29" s="85" t="s">
        <v>64</v>
      </c>
      <c r="D29" s="17"/>
      <c r="E29" s="94"/>
      <c r="F29" s="95"/>
      <c r="G29" s="95"/>
    </row>
    <row r="30" spans="1:7" ht="25.5" hidden="1" customHeight="1" x14ac:dyDescent="0.4">
      <c r="A30" s="101"/>
      <c r="B30" s="216"/>
      <c r="C30" s="85" t="s">
        <v>66</v>
      </c>
      <c r="D30" s="17"/>
      <c r="E30" s="94"/>
      <c r="F30" s="95"/>
      <c r="G30" s="95"/>
    </row>
    <row r="31" spans="1:7" ht="21.75" hidden="1" x14ac:dyDescent="0.4">
      <c r="A31" s="101"/>
      <c r="B31" s="217"/>
      <c r="C31" s="103" t="s">
        <v>67</v>
      </c>
      <c r="D31" s="104"/>
      <c r="E31" s="91" t="e">
        <f>+D29/D30</f>
        <v>#DIV/0!</v>
      </c>
      <c r="F31" s="95"/>
      <c r="G31" s="95"/>
    </row>
    <row r="32" spans="1:7" ht="21.75" x14ac:dyDescent="0.4">
      <c r="A32" s="105" t="s">
        <v>20</v>
      </c>
      <c r="B32" s="106">
        <f>+B33+B34+B35</f>
        <v>3</v>
      </c>
      <c r="C32" s="107"/>
      <c r="D32" s="108">
        <f>+SUM(F33:F35)</f>
        <v>0</v>
      </c>
      <c r="E32" s="109"/>
      <c r="F32" s="110">
        <f>+D32/B32</f>
        <v>0</v>
      </c>
      <c r="G32" s="110">
        <f>+F32</f>
        <v>0</v>
      </c>
    </row>
    <row r="33" spans="1:7" ht="24" x14ac:dyDescent="0.4">
      <c r="A33" s="111" t="s">
        <v>21</v>
      </c>
      <c r="B33" s="18">
        <v>1</v>
      </c>
      <c r="C33" s="85" t="s">
        <v>72</v>
      </c>
      <c r="D33" s="85"/>
      <c r="E33" s="14"/>
      <c r="F33" s="87">
        <f>+E33</f>
        <v>0</v>
      </c>
      <c r="G33" s="112">
        <f>IF(B33&lt;1,"ไม่ประเมิน",IF(B33=1,F33))</f>
        <v>0</v>
      </c>
    </row>
    <row r="34" spans="1:7" ht="24" x14ac:dyDescent="0.4">
      <c r="A34" s="113" t="s">
        <v>22</v>
      </c>
      <c r="B34" s="19">
        <v>1</v>
      </c>
      <c r="C34" s="85" t="s">
        <v>72</v>
      </c>
      <c r="D34" s="85"/>
      <c r="E34" s="14"/>
      <c r="F34" s="87">
        <f>+E34</f>
        <v>0</v>
      </c>
      <c r="G34" s="112">
        <f t="shared" ref="G34:G35" si="2">IF(B34&lt;1,"ไม่ประเมิน",IF(B34=1,F34))</f>
        <v>0</v>
      </c>
    </row>
    <row r="35" spans="1:7" ht="24" x14ac:dyDescent="0.4">
      <c r="A35" s="113" t="s">
        <v>23</v>
      </c>
      <c r="B35" s="19">
        <v>1</v>
      </c>
      <c r="C35" s="85" t="s">
        <v>72</v>
      </c>
      <c r="D35" s="85"/>
      <c r="E35" s="14"/>
      <c r="F35" s="87">
        <f>+E35</f>
        <v>0</v>
      </c>
      <c r="G35" s="112">
        <f t="shared" si="2"/>
        <v>0</v>
      </c>
    </row>
    <row r="36" spans="1:7" ht="21.75" x14ac:dyDescent="0.4">
      <c r="A36" s="114" t="s">
        <v>24</v>
      </c>
      <c r="B36" s="115"/>
      <c r="C36" s="107"/>
      <c r="D36" s="116" t="e">
        <f>+SUM(F37,F38,F56)</f>
        <v>#DIV/0!</v>
      </c>
      <c r="E36" s="109"/>
      <c r="F36" s="110" t="e">
        <f>+D36/3</f>
        <v>#DIV/0!</v>
      </c>
      <c r="G36" s="110" t="e">
        <f>+F36</f>
        <v>#DIV/0!</v>
      </c>
    </row>
    <row r="37" spans="1:7" ht="24" x14ac:dyDescent="0.4">
      <c r="A37" s="113" t="s">
        <v>25</v>
      </c>
      <c r="B37" s="19">
        <v>1</v>
      </c>
      <c r="C37" s="85" t="s">
        <v>72</v>
      </c>
      <c r="D37" s="85"/>
      <c r="E37" s="20"/>
      <c r="F37" s="87">
        <f>+E37</f>
        <v>0</v>
      </c>
      <c r="G37" s="112">
        <f>IF(B37&lt;1,"ไม่ประเมิน",IF(B37=1,F37))</f>
        <v>0</v>
      </c>
    </row>
    <row r="38" spans="1:7" ht="24" hidden="1" x14ac:dyDescent="0.4">
      <c r="A38" s="113" t="s">
        <v>26</v>
      </c>
      <c r="B38" s="19">
        <v>1</v>
      </c>
      <c r="C38" s="85"/>
      <c r="D38" s="117">
        <f>+D40+D44+D48+D52</f>
        <v>0</v>
      </c>
      <c r="E38" s="94"/>
      <c r="F38" s="95" t="e">
        <f>+SUM(F40,F44,F48)/3</f>
        <v>#DIV/0!</v>
      </c>
      <c r="G38" s="112" t="e">
        <f>IF(B38&lt;1,"ไม่ประเมิน",IF(B38=1,F38))</f>
        <v>#DIV/0!</v>
      </c>
    </row>
    <row r="39" spans="1:7" ht="24" hidden="1" x14ac:dyDescent="0.4">
      <c r="A39" s="118" t="s">
        <v>84</v>
      </c>
      <c r="B39" s="218"/>
      <c r="C39" s="85"/>
      <c r="D39" s="119"/>
      <c r="E39" s="94"/>
      <c r="F39" s="95"/>
      <c r="G39" s="112"/>
    </row>
    <row r="40" spans="1:7" ht="21.75" hidden="1" x14ac:dyDescent="0.4">
      <c r="A40" s="96" t="s">
        <v>27</v>
      </c>
      <c r="B40" s="219"/>
      <c r="C40" s="85" t="s">
        <v>68</v>
      </c>
      <c r="D40" s="21"/>
      <c r="E40" s="120" t="e">
        <f>+D40*100/D42</f>
        <v>#DIV/0!</v>
      </c>
      <c r="F40" s="121" t="e">
        <f>+IF(E40&lt;20,E40*5/20,IF(E40&gt;=20,5))</f>
        <v>#DIV/0!</v>
      </c>
      <c r="G40" s="121" t="e">
        <f>+F40</f>
        <v>#DIV/0!</v>
      </c>
    </row>
    <row r="41" spans="1:7" ht="21.75" hidden="1" customHeight="1" x14ac:dyDescent="0.4">
      <c r="A41" s="122" t="s">
        <v>28</v>
      </c>
      <c r="B41" s="219"/>
      <c r="C41" s="85"/>
      <c r="D41" s="32"/>
      <c r="E41" s="94"/>
      <c r="F41" s="95"/>
      <c r="G41" s="95"/>
    </row>
    <row r="42" spans="1:7" ht="21.75" hidden="1" x14ac:dyDescent="0.4">
      <c r="A42" s="122"/>
      <c r="B42" s="219"/>
      <c r="C42" s="85" t="s">
        <v>69</v>
      </c>
      <c r="D42" s="17"/>
      <c r="E42" s="94"/>
      <c r="F42" s="95"/>
      <c r="G42" s="95"/>
    </row>
    <row r="43" spans="1:7" ht="21.75" hidden="1" customHeight="1" x14ac:dyDescent="0.4">
      <c r="A43" s="122" t="s">
        <v>29</v>
      </c>
      <c r="B43" s="219"/>
      <c r="C43" s="85"/>
      <c r="D43" s="33"/>
      <c r="E43" s="94"/>
      <c r="F43" s="95"/>
      <c r="G43" s="95"/>
    </row>
    <row r="44" spans="1:7" ht="24" hidden="1" customHeight="1" x14ac:dyDescent="0.4">
      <c r="A44" s="96" t="s">
        <v>30</v>
      </c>
      <c r="B44" s="219"/>
      <c r="C44" s="85" t="s">
        <v>70</v>
      </c>
      <c r="D44" s="21"/>
      <c r="E44" s="120" t="e">
        <f>+D44*100/D46</f>
        <v>#DIV/0!</v>
      </c>
      <c r="F44" s="121" t="e">
        <f>+IF(E44&lt;60,E44*5/60,IF(E44&gt;=60,5))</f>
        <v>#DIV/0!</v>
      </c>
      <c r="G44" s="121" t="e">
        <f>+F44</f>
        <v>#DIV/0!</v>
      </c>
    </row>
    <row r="45" spans="1:7" ht="21.75" hidden="1" customHeight="1" x14ac:dyDescent="0.4">
      <c r="A45" s="122" t="s">
        <v>28</v>
      </c>
      <c r="B45" s="219"/>
      <c r="C45" s="85"/>
      <c r="D45" s="34"/>
      <c r="E45" s="94"/>
      <c r="F45" s="95"/>
      <c r="G45" s="95"/>
    </row>
    <row r="46" spans="1:7" ht="21.75" hidden="1" x14ac:dyDescent="0.4">
      <c r="A46" s="122"/>
      <c r="B46" s="219"/>
      <c r="C46" s="85" t="s">
        <v>69</v>
      </c>
      <c r="D46" s="17"/>
      <c r="E46" s="94"/>
      <c r="F46" s="95"/>
      <c r="G46" s="95"/>
    </row>
    <row r="47" spans="1:7" ht="21.75" hidden="1" customHeight="1" x14ac:dyDescent="0.4">
      <c r="A47" s="122" t="s">
        <v>29</v>
      </c>
      <c r="B47" s="219"/>
      <c r="C47" s="85"/>
      <c r="D47" s="33"/>
      <c r="E47" s="94"/>
      <c r="F47" s="95"/>
      <c r="G47" s="95"/>
    </row>
    <row r="48" spans="1:7" ht="21.75" hidden="1" x14ac:dyDescent="0.4">
      <c r="A48" s="96" t="s">
        <v>31</v>
      </c>
      <c r="B48" s="219"/>
      <c r="C48" s="85" t="s">
        <v>71</v>
      </c>
      <c r="D48" s="22"/>
      <c r="E48" s="120" t="e">
        <f>+D48*100/D50</f>
        <v>#DIV/0!</v>
      </c>
      <c r="F48" s="121" t="e">
        <f>+IF(E48&lt;20,E48*5/20,IF(E48&gt;=20,5))</f>
        <v>#DIV/0!</v>
      </c>
      <c r="G48" s="121" t="e">
        <f>+F48</f>
        <v>#DIV/0!</v>
      </c>
    </row>
    <row r="49" spans="1:7" ht="21.75" hidden="1" customHeight="1" x14ac:dyDescent="0.4">
      <c r="A49" s="122" t="s">
        <v>28</v>
      </c>
      <c r="B49" s="219"/>
      <c r="C49" s="85"/>
      <c r="D49" s="35"/>
      <c r="E49" s="94"/>
      <c r="F49" s="95"/>
      <c r="G49" s="95"/>
    </row>
    <row r="50" spans="1:7" ht="21.75" hidden="1" x14ac:dyDescent="0.4">
      <c r="A50" s="122"/>
      <c r="B50" s="219"/>
      <c r="C50" s="85" t="s">
        <v>69</v>
      </c>
      <c r="D50" s="23"/>
      <c r="E50" s="94"/>
      <c r="F50" s="95"/>
      <c r="G50" s="95"/>
    </row>
    <row r="51" spans="1:7" ht="21.75" hidden="1" customHeight="1" x14ac:dyDescent="0.4">
      <c r="A51" s="122" t="s">
        <v>29</v>
      </c>
      <c r="B51" s="123"/>
      <c r="C51" s="85"/>
      <c r="D51" s="124"/>
      <c r="E51" s="94"/>
      <c r="F51" s="95"/>
      <c r="G51" s="95"/>
    </row>
    <row r="52" spans="1:7" ht="65.25" hidden="1" customHeight="1" x14ac:dyDescent="0.4">
      <c r="A52" s="125" t="s">
        <v>32</v>
      </c>
      <c r="B52" s="123"/>
      <c r="C52" s="85"/>
      <c r="D52" s="126">
        <f>+D53+D54+D55</f>
        <v>0</v>
      </c>
      <c r="E52" s="94"/>
      <c r="F52" s="95"/>
      <c r="G52" s="95"/>
    </row>
    <row r="53" spans="1:7" ht="21.75" hidden="1" customHeight="1" x14ac:dyDescent="0.4">
      <c r="A53" s="127" t="s">
        <v>33</v>
      </c>
      <c r="B53" s="123"/>
      <c r="C53" s="85"/>
      <c r="D53" s="124"/>
      <c r="E53" s="94"/>
      <c r="F53" s="95"/>
      <c r="G53" s="95"/>
    </row>
    <row r="54" spans="1:7" ht="21.75" hidden="1" customHeight="1" x14ac:dyDescent="0.4">
      <c r="A54" s="127" t="s">
        <v>34</v>
      </c>
      <c r="B54" s="123"/>
      <c r="C54" s="85"/>
      <c r="D54" s="124"/>
      <c r="E54" s="94"/>
      <c r="F54" s="95"/>
      <c r="G54" s="95"/>
    </row>
    <row r="55" spans="1:7" ht="21.75" hidden="1" customHeight="1" x14ac:dyDescent="0.4">
      <c r="A55" s="127" t="s">
        <v>35</v>
      </c>
      <c r="B55" s="123"/>
      <c r="C55" s="85"/>
      <c r="D55" s="124"/>
      <c r="E55" s="94"/>
      <c r="F55" s="95"/>
      <c r="G55" s="95"/>
    </row>
    <row r="56" spans="1:7" ht="24" hidden="1" x14ac:dyDescent="0.4">
      <c r="A56" s="113" t="s">
        <v>36</v>
      </c>
      <c r="B56" s="24">
        <v>1</v>
      </c>
      <c r="C56" s="85" t="s">
        <v>72</v>
      </c>
      <c r="D56" s="85"/>
      <c r="E56" s="20"/>
      <c r="F56" s="87">
        <f>+E56</f>
        <v>0</v>
      </c>
      <c r="G56" s="112">
        <f>IF(B56&lt;1,"ไม่ประเมิน",IF(B56=1,F56))</f>
        <v>0</v>
      </c>
    </row>
    <row r="57" spans="1:7" ht="21.75" hidden="1" x14ac:dyDescent="0.4">
      <c r="A57" s="128" t="s">
        <v>37</v>
      </c>
      <c r="B57" s="129"/>
      <c r="C57" s="107"/>
      <c r="D57" s="108" t="e">
        <f>+SUM(F58:F61)</f>
        <v>#DIV/0!</v>
      </c>
      <c r="E57" s="109"/>
      <c r="F57" s="110" t="e">
        <f>+D57/4</f>
        <v>#DIV/0!</v>
      </c>
      <c r="G57" s="110" t="e">
        <f>+F57</f>
        <v>#DIV/0!</v>
      </c>
    </row>
    <row r="58" spans="1:7" ht="24" hidden="1" x14ac:dyDescent="0.4">
      <c r="A58" s="113" t="s">
        <v>38</v>
      </c>
      <c r="B58" s="19">
        <v>1</v>
      </c>
      <c r="C58" s="85" t="s">
        <v>72</v>
      </c>
      <c r="D58" s="85"/>
      <c r="E58" s="20"/>
      <c r="F58" s="87">
        <f>+E58</f>
        <v>0</v>
      </c>
      <c r="G58" s="112">
        <f>IF(B58&lt;1,"ไม่ประเมิน",IF(B58=1,F58))</f>
        <v>0</v>
      </c>
    </row>
    <row r="59" spans="1:7" ht="24" hidden="1" x14ac:dyDescent="0.4">
      <c r="A59" s="113" t="s">
        <v>39</v>
      </c>
      <c r="B59" s="19">
        <v>1</v>
      </c>
      <c r="C59" s="85" t="s">
        <v>72</v>
      </c>
      <c r="D59" s="85"/>
      <c r="E59" s="20"/>
      <c r="F59" s="87">
        <f>+E59</f>
        <v>0</v>
      </c>
      <c r="G59" s="112">
        <f>IF(B59&lt;1,"ไม่ประเมิน",IF(B59=1,F59))</f>
        <v>0</v>
      </c>
    </row>
    <row r="60" spans="1:7" ht="24" hidden="1" x14ac:dyDescent="0.4">
      <c r="A60" s="113" t="s">
        <v>40</v>
      </c>
      <c r="B60" s="19">
        <v>1</v>
      </c>
      <c r="C60" s="85" t="s">
        <v>72</v>
      </c>
      <c r="D60" s="85"/>
      <c r="E60" s="20"/>
      <c r="F60" s="87">
        <f>+E60</f>
        <v>0</v>
      </c>
      <c r="G60" s="112">
        <f>IF(B60&lt;1,"ไม่ประเมิน",IF(B60=1,F60))</f>
        <v>0</v>
      </c>
    </row>
    <row r="61" spans="1:7" ht="51.75" hidden="1" x14ac:dyDescent="0.4">
      <c r="A61" s="113" t="s">
        <v>41</v>
      </c>
      <c r="B61" s="25">
        <v>1</v>
      </c>
      <c r="C61" s="90" t="s">
        <v>73</v>
      </c>
      <c r="D61" s="26"/>
      <c r="E61" s="120" t="e">
        <f>+D61*100/D62</f>
        <v>#DIV/0!</v>
      </c>
      <c r="F61" s="121" t="e">
        <f>IF(E61&lt;80,0,IF(E61=80,3.5,IF(E61&lt;90,4,IF(E61&lt;95,4.5,IF(E61&lt;100,4.75,IF(E61=100,5,))))))</f>
        <v>#DIV/0!</v>
      </c>
      <c r="G61" s="112" t="e">
        <f>IF(B61&lt;1,"ไม่ประเมิน",IF(B61=1,F61))</f>
        <v>#DIV/0!</v>
      </c>
    </row>
    <row r="62" spans="1:7" ht="51.75" hidden="1" x14ac:dyDescent="0.4">
      <c r="A62" s="130"/>
      <c r="B62" s="131"/>
      <c r="C62" s="90" t="s">
        <v>74</v>
      </c>
      <c r="D62" s="27"/>
      <c r="F62" s="87"/>
      <c r="G62" s="87"/>
    </row>
    <row r="63" spans="1:7" ht="21.75" hidden="1" x14ac:dyDescent="0.4">
      <c r="A63" s="132" t="s">
        <v>42</v>
      </c>
      <c r="B63" s="133"/>
      <c r="C63" s="107"/>
      <c r="D63" s="134">
        <f>+E64</f>
        <v>0</v>
      </c>
      <c r="E63" s="109"/>
      <c r="F63" s="110">
        <f>+F64</f>
        <v>0</v>
      </c>
      <c r="G63" s="110">
        <f>+F63</f>
        <v>0</v>
      </c>
    </row>
    <row r="64" spans="1:7" ht="24" hidden="1" x14ac:dyDescent="0.4">
      <c r="A64" s="135" t="s">
        <v>43</v>
      </c>
      <c r="B64" s="28">
        <v>1</v>
      </c>
      <c r="C64" s="136" t="s">
        <v>72</v>
      </c>
      <c r="D64" s="135"/>
      <c r="E64" s="29"/>
      <c r="F64" s="137">
        <f>+E64</f>
        <v>0</v>
      </c>
      <c r="G64" s="138">
        <f>IF(B64&lt;1,"ไม่ประเมิน",IF(B64=1,F64))</f>
        <v>0</v>
      </c>
    </row>
    <row r="65" spans="1:36" ht="21.75" hidden="1" x14ac:dyDescent="0.4">
      <c r="A65" s="139" t="s">
        <v>44</v>
      </c>
      <c r="B65" s="139"/>
      <c r="C65" s="140"/>
      <c r="D65" s="141"/>
      <c r="E65" s="141"/>
      <c r="F65" s="142" t="e">
        <f>+SUM(F22,F27,F33,F34,F35,F37,F38,F56,F58,F59,F60,F61,F64)</f>
        <v>#DIV/0!</v>
      </c>
      <c r="G65" s="142" t="e">
        <f>+SUM(G22,G27,G33,G34,G35,G37,G38,G56,G58,G59,G60,G61,G64)</f>
        <v>#DIV/0!</v>
      </c>
    </row>
    <row r="66" spans="1:36" ht="21.75" hidden="1" x14ac:dyDescent="0.4">
      <c r="A66" s="135" t="s">
        <v>45</v>
      </c>
      <c r="B66" s="135"/>
      <c r="C66" s="136"/>
      <c r="D66" s="143"/>
      <c r="E66" s="143"/>
      <c r="F66" s="137">
        <f>+B67</f>
        <v>11</v>
      </c>
      <c r="G66" s="137">
        <f>+B67</f>
        <v>11</v>
      </c>
    </row>
    <row r="67" spans="1:36" s="150" customFormat="1" ht="24" hidden="1" customHeight="1" x14ac:dyDescent="0.55000000000000004">
      <c r="A67" s="144" t="s">
        <v>46</v>
      </c>
      <c r="B67" s="145">
        <f>+B22+B25+B33+B34+B35+B37+B38+B58+B59+B60+B64+B61+B56</f>
        <v>11</v>
      </c>
      <c r="C67" s="146"/>
      <c r="D67" s="147"/>
      <c r="E67" s="147" t="e">
        <f>IF(G67&lt;2.01,"ระดับคุณภาพน้อย",IF(G67&lt;3.01,"ระดับคุณภาพปานกลาง",IF(G67&lt;4.01,"ระดับคุณภาพดี",IF(G67&gt;=4.01,"ระดับคุณภาพดีมาก"))))</f>
        <v>#DIV/0!</v>
      </c>
      <c r="F67" s="148" t="e">
        <f>+F65/F66</f>
        <v>#DIV/0!</v>
      </c>
      <c r="G67" s="148" t="e">
        <f>+G65/G66</f>
        <v>#DIV/0!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</row>
    <row r="68" spans="1:36" hidden="1" x14ac:dyDescent="0.4"/>
    <row r="69" spans="1:36" ht="24" hidden="1" x14ac:dyDescent="0.55000000000000004">
      <c r="A69" s="69" t="s">
        <v>47</v>
      </c>
      <c r="B69" s="69"/>
    </row>
    <row r="70" spans="1:36" ht="46.5" hidden="1" x14ac:dyDescent="0.4">
      <c r="A70" s="220" t="s">
        <v>48</v>
      </c>
      <c r="B70" s="221"/>
      <c r="C70" s="151" t="s">
        <v>49</v>
      </c>
      <c r="D70" s="151" t="s">
        <v>50</v>
      </c>
      <c r="E70" s="151" t="s">
        <v>51</v>
      </c>
      <c r="F70" s="151"/>
      <c r="G70" s="151" t="s">
        <v>52</v>
      </c>
      <c r="H70" s="151" t="s">
        <v>53</v>
      </c>
    </row>
    <row r="71" spans="1:36" ht="21.75" hidden="1" x14ac:dyDescent="0.4">
      <c r="A71" s="222" t="s">
        <v>54</v>
      </c>
      <c r="B71" s="223"/>
      <c r="C71" s="222" t="str">
        <f>+E13</f>
        <v>ไม่ผ่านประเมิน</v>
      </c>
      <c r="D71" s="224"/>
      <c r="E71" s="224"/>
      <c r="F71" s="224"/>
      <c r="G71" s="223"/>
      <c r="H71" s="152" t="str">
        <f>+G13</f>
        <v>ไม่ได้มาตรฐาน</v>
      </c>
    </row>
    <row r="72" spans="1:36" ht="21.75" hidden="1" x14ac:dyDescent="0.4">
      <c r="A72" s="225" t="s">
        <v>55</v>
      </c>
      <c r="B72" s="226"/>
      <c r="C72" s="153">
        <f>+[1]ตารางวิเคราห์!D9</f>
        <v>0</v>
      </c>
      <c r="D72" s="153">
        <f>+[1]ตารางวิเคราห์!E9</f>
        <v>0</v>
      </c>
      <c r="E72" s="153">
        <f>+G18</f>
        <v>0</v>
      </c>
      <c r="F72" s="153"/>
      <c r="G72" s="153">
        <f>+E72</f>
        <v>0</v>
      </c>
      <c r="H72" s="154" t="str">
        <f>IF(G72=0,"ไม่ประเมิน",IF(G72&lt;2.01,"น้อย",IF(G72&lt;3.01,"ปานกลาง",IF(G72&lt;4.01,"ดี",IF(G72&gt;=4.01,"ดีมาก")))))</f>
        <v>ไม่ประเมิน</v>
      </c>
    </row>
    <row r="73" spans="1:36" ht="21.75" hidden="1" x14ac:dyDescent="0.4">
      <c r="A73" s="204" t="s">
        <v>56</v>
      </c>
      <c r="B73" s="205"/>
      <c r="C73" s="155">
        <f>+SUM(G33,G34,G35)/B32</f>
        <v>0</v>
      </c>
      <c r="D73" s="156">
        <f>+[1]ตารางวิเคราห์!E13</f>
        <v>0</v>
      </c>
      <c r="E73" s="156">
        <f>+[1]ตารางวิเคราห์!F13</f>
        <v>0</v>
      </c>
      <c r="F73" s="156"/>
      <c r="G73" s="155">
        <f>+C73</f>
        <v>0</v>
      </c>
      <c r="H73" s="154" t="str">
        <f>IF(G73=0,"ไม่ประเมิน",IF(G73&lt;2.01,"น้อย",IF(G73&lt;3.01,"ปานกลาง",IF(G73&lt;4.01,"ดี",IF(G73&gt;=4.01,"ดีมาก")))))</f>
        <v>ไม่ประเมิน</v>
      </c>
    </row>
    <row r="74" spans="1:36" ht="21.75" hidden="1" x14ac:dyDescent="0.4">
      <c r="A74" s="206" t="s">
        <v>57</v>
      </c>
      <c r="B74" s="207"/>
      <c r="C74" s="155" t="e">
        <f>+SUM(G37,G38,G56)/3</f>
        <v>#DIV/0!</v>
      </c>
      <c r="D74" s="156">
        <f>+[1]ตารางวิเคราห์!E16</f>
        <v>0</v>
      </c>
      <c r="E74" s="156">
        <f>+[1]ตารางวิเคราห์!F16</f>
        <v>0</v>
      </c>
      <c r="F74" s="156"/>
      <c r="G74" s="155" t="e">
        <f>+C74</f>
        <v>#DIV/0!</v>
      </c>
      <c r="H74" s="154" t="e">
        <f>IF(G74=0,"ไม่ประเมิน",IF(G74&lt;2.01,"น้อย",IF(G74&lt;3.01,"ปานกลาง",IF(G74&lt;4.01,"ดี",IF(G74&gt;=4.01,"ดีมาก")))))</f>
        <v>#DIV/0!</v>
      </c>
    </row>
    <row r="75" spans="1:36" ht="21.75" hidden="1" x14ac:dyDescent="0.4">
      <c r="A75" s="208" t="s">
        <v>58</v>
      </c>
      <c r="B75" s="209"/>
      <c r="C75" s="157">
        <f>+G58</f>
        <v>0</v>
      </c>
      <c r="D75" s="157" t="e">
        <f>+SUM(G59,G60,G61)/3</f>
        <v>#DIV/0!</v>
      </c>
      <c r="E75" s="158">
        <f>+[1]ตารางวิเคราห์!F19</f>
        <v>0</v>
      </c>
      <c r="F75" s="158"/>
      <c r="G75" s="157" t="e">
        <f>+SUM(G58,G59,G60,G61)/4</f>
        <v>#DIV/0!</v>
      </c>
      <c r="H75" s="154" t="e">
        <f>IF(G75=0,"ไม่ประเมิน",IF(G75&lt;2.01,"น้อย",IF(G75&lt;3.01,"ปานกลาง",IF(G75&lt;4.01,"ดี",IF(G75&gt;=4.01,"ดีมาก")))))</f>
        <v>#DIV/0!</v>
      </c>
    </row>
    <row r="76" spans="1:36" ht="21.75" hidden="1" x14ac:dyDescent="0.4">
      <c r="A76" s="210" t="s">
        <v>59</v>
      </c>
      <c r="B76" s="211"/>
      <c r="C76" s="159">
        <f>+[1]ตารางวิเคราห์!D22</f>
        <v>0</v>
      </c>
      <c r="D76" s="160">
        <f>+G64</f>
        <v>0</v>
      </c>
      <c r="E76" s="159">
        <f>+[1]ตารางวิเคราห์!F22</f>
        <v>0</v>
      </c>
      <c r="F76" s="159"/>
      <c r="G76" s="160">
        <f>+D76</f>
        <v>0</v>
      </c>
      <c r="H76" s="154" t="str">
        <f>IF(G76=0,"ไม่ประเมิน",IF(G76&lt;2.01,"น้อย",IF(G76&lt;3.01,"ปานกลาง",IF(G76&lt;4.01,"ดี",IF(G76&gt;=4.01,"ดีมาก")))))</f>
        <v>ไม่ประเมิน</v>
      </c>
    </row>
    <row r="77" spans="1:36" ht="24" hidden="1" customHeight="1" x14ac:dyDescent="0.4">
      <c r="A77" s="212" t="s">
        <v>53</v>
      </c>
      <c r="B77" s="196"/>
      <c r="C77" s="161" t="e">
        <f>+SUM(G33,G34,G35,G37,G38,G56,G58)/7</f>
        <v>#DIV/0!</v>
      </c>
      <c r="D77" s="161" t="e">
        <f>+SUM(G59,G60,G61,G64)/4</f>
        <v>#DIV/0!</v>
      </c>
      <c r="E77" s="161">
        <f>+E72</f>
        <v>0</v>
      </c>
      <c r="F77" s="161"/>
      <c r="G77" s="214" t="e">
        <f>+G67</f>
        <v>#DIV/0!</v>
      </c>
      <c r="H77" s="202" t="e">
        <f>IF(G77&lt;2.01,"น้อย",IF(G77&lt;3.01,"ปานกลาง",IF(G77&lt;4.01,"ดี",IF(G77&gt;=4.01,"ดีมาก"))))</f>
        <v>#DIV/0!</v>
      </c>
    </row>
    <row r="78" spans="1:36" ht="21.75" hidden="1" customHeight="1" x14ac:dyDescent="0.4">
      <c r="A78" s="213"/>
      <c r="B78" s="197"/>
      <c r="C78" s="162" t="e">
        <f>IF(C77&lt;2.01,"น้อย",IF(C77&lt;3.01,"ปานกลาง",IF(C77&lt;4.01,"ดี",IF(C77&gt;=4.01,"ดีมาก"))))</f>
        <v>#DIV/0!</v>
      </c>
      <c r="D78" s="162" t="e">
        <f>IF(D77&lt;2.01,"น้อย",IF(D77&lt;3.01,"ปานกลาง",IF(D77&lt;4.01,"ดี",IF(D77&gt;=4.01,"ดีมาก"))))</f>
        <v>#DIV/0!</v>
      </c>
      <c r="E78" s="162" t="str">
        <f>IF(E77&lt;2.01,"น้อย",IF(E77&lt;3.01,"ปานกลาง",IF(E77&lt;4.01,"ดี",IF(E77&gt;=4.01,"ดีมาก"))))</f>
        <v>น้อย</v>
      </c>
      <c r="F78" s="163"/>
      <c r="G78" s="214"/>
      <c r="H78" s="203"/>
    </row>
    <row r="79" spans="1:36" s="36" customFormat="1" hidden="1" x14ac:dyDescent="0.4"/>
    <row r="80" spans="1:36" s="36" customFormat="1" hidden="1" x14ac:dyDescent="0.4"/>
    <row r="81" s="36" customFormat="1" hidden="1" x14ac:dyDescent="0.4"/>
    <row r="82" s="36" customFormat="1" hidden="1" x14ac:dyDescent="0.4"/>
    <row r="83" s="36" customFormat="1" hidden="1" x14ac:dyDescent="0.4"/>
    <row r="84" s="36" customFormat="1" hidden="1" x14ac:dyDescent="0.4"/>
    <row r="85" s="36" customFormat="1" hidden="1" x14ac:dyDescent="0.4"/>
    <row r="86" s="36" customFormat="1" hidden="1" x14ac:dyDescent="0.4"/>
    <row r="87" s="36" customFormat="1" hidden="1" x14ac:dyDescent="0.4"/>
    <row r="88" s="36" customFormat="1" hidden="1" x14ac:dyDescent="0.4"/>
    <row r="89" s="36" customFormat="1" hidden="1" x14ac:dyDescent="0.4"/>
    <row r="90" s="36" customFormat="1" hidden="1" x14ac:dyDescent="0.4"/>
    <row r="91" s="36" customFormat="1" hidden="1" x14ac:dyDescent="0.4"/>
    <row r="92" s="36" customFormat="1" hidden="1" x14ac:dyDescent="0.4"/>
    <row r="93" s="36" customFormat="1" hidden="1" x14ac:dyDescent="0.4"/>
    <row r="94" s="36" customFormat="1" hidden="1" x14ac:dyDescent="0.4"/>
    <row r="95" s="36" customFormat="1" hidden="1" x14ac:dyDescent="0.4"/>
    <row r="96" s="36" customFormat="1" hidden="1" x14ac:dyDescent="0.4"/>
    <row r="97" s="36" customFormat="1" x14ac:dyDescent="0.4"/>
    <row r="98" s="36" customFormat="1" x14ac:dyDescent="0.4"/>
    <row r="99" s="36" customFormat="1" x14ac:dyDescent="0.4"/>
    <row r="100" s="36" customFormat="1" x14ac:dyDescent="0.4"/>
    <row r="101" s="36" customFormat="1" x14ac:dyDescent="0.4"/>
    <row r="102" s="36" customFormat="1" x14ac:dyDescent="0.4"/>
    <row r="103" s="36" customFormat="1" x14ac:dyDescent="0.4"/>
    <row r="104" s="36" customFormat="1" x14ac:dyDescent="0.4"/>
    <row r="105" s="36" customFormat="1" x14ac:dyDescent="0.4"/>
    <row r="106" s="36" customFormat="1" x14ac:dyDescent="0.4"/>
    <row r="107" s="36" customFormat="1" x14ac:dyDescent="0.4"/>
    <row r="108" s="36" customFormat="1" x14ac:dyDescent="0.4"/>
    <row r="109" s="36" customFormat="1" x14ac:dyDescent="0.4"/>
    <row r="110" s="36" customFormat="1" x14ac:dyDescent="0.4"/>
    <row r="111" s="36" customFormat="1" x14ac:dyDescent="0.4"/>
    <row r="112" s="36" customFormat="1" x14ac:dyDescent="0.4"/>
    <row r="113" s="36" customFormat="1" x14ac:dyDescent="0.4"/>
    <row r="114" s="36" customFormat="1" x14ac:dyDescent="0.4"/>
    <row r="115" s="36" customFormat="1" x14ac:dyDescent="0.4"/>
    <row r="116" s="36" customFormat="1" x14ac:dyDescent="0.4"/>
    <row r="117" s="36" customFormat="1" x14ac:dyDescent="0.4"/>
    <row r="118" s="36" customFormat="1" x14ac:dyDescent="0.4"/>
    <row r="119" s="36" customFormat="1" x14ac:dyDescent="0.4"/>
    <row r="120" s="36" customFormat="1" x14ac:dyDescent="0.4"/>
    <row r="121" s="36" customFormat="1" x14ac:dyDescent="0.4"/>
    <row r="122" s="36" customFormat="1" x14ac:dyDescent="0.4"/>
    <row r="123" s="36" customFormat="1" x14ac:dyDescent="0.4"/>
    <row r="124" s="36" customFormat="1" x14ac:dyDescent="0.4"/>
    <row r="125" s="36" customFormat="1" x14ac:dyDescent="0.4"/>
    <row r="126" s="36" customFormat="1" x14ac:dyDescent="0.4"/>
    <row r="127" s="36" customFormat="1" x14ac:dyDescent="0.4"/>
    <row r="128" s="36" customFormat="1" x14ac:dyDescent="0.4"/>
    <row r="129" s="36" customFormat="1" x14ac:dyDescent="0.4"/>
    <row r="130" s="36" customFormat="1" x14ac:dyDescent="0.4"/>
    <row r="131" s="36" customFormat="1" x14ac:dyDescent="0.4"/>
    <row r="132" s="36" customFormat="1" x14ac:dyDescent="0.4"/>
    <row r="133" s="36" customFormat="1" x14ac:dyDescent="0.4"/>
    <row r="134" s="36" customFormat="1" x14ac:dyDescent="0.4"/>
    <row r="135" s="36" customFormat="1" x14ac:dyDescent="0.4"/>
    <row r="136" s="36" customFormat="1" x14ac:dyDescent="0.4"/>
    <row r="137" s="36" customFormat="1" x14ac:dyDescent="0.4"/>
    <row r="138" s="36" customFormat="1" x14ac:dyDescent="0.4"/>
    <row r="139" s="36" customFormat="1" x14ac:dyDescent="0.4"/>
    <row r="140" s="36" customFormat="1" x14ac:dyDescent="0.4"/>
    <row r="141" s="36" customFormat="1" x14ac:dyDescent="0.4"/>
    <row r="142" s="36" customFormat="1" x14ac:dyDescent="0.4"/>
    <row r="143" s="36" customFormat="1" x14ac:dyDescent="0.4"/>
    <row r="144" s="36" customFormat="1" x14ac:dyDescent="0.4"/>
    <row r="145" s="36" customFormat="1" x14ac:dyDescent="0.4"/>
    <row r="146" s="36" customFormat="1" x14ac:dyDescent="0.4"/>
    <row r="147" s="36" customFormat="1" x14ac:dyDescent="0.4"/>
    <row r="148" s="36" customFormat="1" x14ac:dyDescent="0.4"/>
    <row r="149" s="36" customFormat="1" x14ac:dyDescent="0.4"/>
    <row r="150" s="36" customFormat="1" x14ac:dyDescent="0.4"/>
    <row r="151" s="36" customFormat="1" x14ac:dyDescent="0.4"/>
    <row r="152" s="36" customFormat="1" x14ac:dyDescent="0.4"/>
    <row r="153" s="36" customFormat="1" x14ac:dyDescent="0.4"/>
    <row r="154" s="36" customFormat="1" x14ac:dyDescent="0.4"/>
    <row r="155" s="36" customFormat="1" x14ac:dyDescent="0.4"/>
    <row r="156" s="36" customFormat="1" x14ac:dyDescent="0.4"/>
    <row r="157" s="36" customFormat="1" x14ac:dyDescent="0.4"/>
    <row r="158" s="36" customFormat="1" x14ac:dyDescent="0.4"/>
    <row r="159" s="36" customFormat="1" x14ac:dyDescent="0.4"/>
    <row r="160" s="36" customFormat="1" x14ac:dyDescent="0.4"/>
    <row r="161" s="36" customFormat="1" x14ac:dyDescent="0.4"/>
    <row r="162" s="36" customFormat="1" x14ac:dyDescent="0.4"/>
    <row r="163" s="36" customFormat="1" x14ac:dyDescent="0.4"/>
    <row r="164" s="36" customFormat="1" x14ac:dyDescent="0.4"/>
    <row r="165" s="36" customFormat="1" x14ac:dyDescent="0.4"/>
    <row r="166" s="36" customFormat="1" x14ac:dyDescent="0.4"/>
    <row r="167" s="36" customFormat="1" x14ac:dyDescent="0.4"/>
    <row r="168" s="36" customFormat="1" x14ac:dyDescent="0.4"/>
    <row r="169" s="36" customFormat="1" x14ac:dyDescent="0.4"/>
    <row r="170" s="36" customFormat="1" x14ac:dyDescent="0.4"/>
    <row r="171" s="36" customFormat="1" x14ac:dyDescent="0.4"/>
    <row r="172" s="36" customFormat="1" x14ac:dyDescent="0.4"/>
    <row r="173" s="36" customFormat="1" x14ac:dyDescent="0.4"/>
    <row r="174" s="36" customFormat="1" x14ac:dyDescent="0.4"/>
    <row r="175" s="36" customFormat="1" x14ac:dyDescent="0.4"/>
    <row r="176" s="36" customFormat="1" x14ac:dyDescent="0.4"/>
    <row r="177" s="36" customFormat="1" x14ac:dyDescent="0.4"/>
    <row r="178" s="36" customFormat="1" x14ac:dyDescent="0.4"/>
    <row r="179" s="36" customFormat="1" x14ac:dyDescent="0.4"/>
    <row r="180" s="36" customFormat="1" x14ac:dyDescent="0.4"/>
    <row r="181" s="36" customFormat="1" x14ac:dyDescent="0.4"/>
    <row r="182" s="36" customFormat="1" x14ac:dyDescent="0.4"/>
    <row r="183" s="36" customFormat="1" x14ac:dyDescent="0.4"/>
    <row r="184" s="36" customFormat="1" x14ac:dyDescent="0.4"/>
    <row r="185" s="36" customFormat="1" x14ac:dyDescent="0.4"/>
    <row r="186" s="36" customFormat="1" x14ac:dyDescent="0.4"/>
    <row r="187" s="36" customFormat="1" x14ac:dyDescent="0.4"/>
    <row r="188" s="36" customFormat="1" x14ac:dyDescent="0.4"/>
    <row r="189" s="36" customFormat="1" x14ac:dyDescent="0.4"/>
    <row r="190" s="36" customFormat="1" x14ac:dyDescent="0.4"/>
    <row r="191" s="36" customFormat="1" x14ac:dyDescent="0.4"/>
    <row r="192" s="36" customFormat="1" x14ac:dyDescent="0.4"/>
    <row r="193" s="36" customFormat="1" x14ac:dyDescent="0.4"/>
    <row r="194" s="36" customFormat="1" x14ac:dyDescent="0.4"/>
    <row r="195" s="36" customFormat="1" x14ac:dyDescent="0.4"/>
    <row r="196" s="36" customFormat="1" x14ac:dyDescent="0.4"/>
    <row r="197" s="36" customFormat="1" x14ac:dyDescent="0.4"/>
    <row r="198" s="36" customFormat="1" x14ac:dyDescent="0.4"/>
    <row r="199" s="36" customFormat="1" x14ac:dyDescent="0.4"/>
    <row r="200" s="36" customFormat="1" x14ac:dyDescent="0.4"/>
    <row r="201" s="36" customFormat="1" x14ac:dyDescent="0.4"/>
    <row r="202" s="36" customFormat="1" x14ac:dyDescent="0.4"/>
    <row r="203" s="36" customFormat="1" x14ac:dyDescent="0.4"/>
    <row r="204" s="36" customFormat="1" x14ac:dyDescent="0.4"/>
    <row r="205" s="36" customFormat="1" x14ac:dyDescent="0.4"/>
    <row r="206" s="36" customFormat="1" x14ac:dyDescent="0.4"/>
    <row r="207" s="36" customFormat="1" x14ac:dyDescent="0.4"/>
    <row r="208" s="36" customFormat="1" x14ac:dyDescent="0.4"/>
    <row r="209" s="36" customFormat="1" x14ac:dyDescent="0.4"/>
    <row r="210" s="36" customFormat="1" x14ac:dyDescent="0.4"/>
    <row r="211" s="36" customFormat="1" x14ac:dyDescent="0.4"/>
    <row r="212" s="36" customFormat="1" x14ac:dyDescent="0.4"/>
    <row r="213" s="36" customFormat="1" x14ac:dyDescent="0.4"/>
    <row r="214" s="36" customFormat="1" x14ac:dyDescent="0.4"/>
    <row r="215" s="36" customFormat="1" x14ac:dyDescent="0.4"/>
    <row r="216" s="36" customFormat="1" x14ac:dyDescent="0.4"/>
    <row r="217" s="36" customFormat="1" x14ac:dyDescent="0.4"/>
    <row r="218" s="36" customFormat="1" x14ac:dyDescent="0.4"/>
  </sheetData>
  <sheetProtection algorithmName="SHA-512" hashValue="VWffUSVeaib0pyYvHHPmT2liB2lVFx16MBtxKfyQRJGSBYKaU2yKYvvUkJ34P/Fh2FSdej0JU5txb3qWfvIsmw==" saltValue="m62UHp7lpLvqBhFZom05cA==" spinCount="100000" sheet="1" objects="1" scenarios="1"/>
  <mergeCells count="19">
    <mergeCell ref="A72:B72"/>
    <mergeCell ref="A1:G1"/>
    <mergeCell ref="A2:G2"/>
    <mergeCell ref="D6:E6"/>
    <mergeCell ref="A7:B7"/>
    <mergeCell ref="A13:B13"/>
    <mergeCell ref="B23:B24"/>
    <mergeCell ref="B27:B31"/>
    <mergeCell ref="B39:B50"/>
    <mergeCell ref="A70:B70"/>
    <mergeCell ref="A71:B71"/>
    <mergeCell ref="C71:G71"/>
    <mergeCell ref="H77:H78"/>
    <mergeCell ref="A73:B73"/>
    <mergeCell ref="A74:B74"/>
    <mergeCell ref="A75:B75"/>
    <mergeCell ref="A76:B76"/>
    <mergeCell ref="A77:A78"/>
    <mergeCell ref="G77:G78"/>
  </mergeCells>
  <conditionalFormatting sqref="D14 G22:G24 G27 G33:G35 G56 G58:G61 G64 G37:G39">
    <cfRule type="containsText" dxfId="240" priority="62" operator="containsText" text="ไม่ผ่าน">
      <formula>NOT(ISERROR(SEARCH("ไม่ผ่าน",D14)))</formula>
    </cfRule>
    <cfRule type="cellIs" dxfId="239" priority="63" stopIfTrue="1" operator="equal">
      <formula>"ต้องปรับปรุงเร่งด่วน"</formula>
    </cfRule>
    <cfRule type="cellIs" dxfId="238" priority="64" stopIfTrue="1" operator="equal">
      <formula>"ต้องปรับปรุง"</formula>
    </cfRule>
    <cfRule type="cellIs" dxfId="237" priority="65" stopIfTrue="1" operator="equal">
      <formula>"ต้องปรับปรุงเร่งด่วน"</formula>
    </cfRule>
    <cfRule type="cellIs" dxfId="236" priority="66" stopIfTrue="1" operator="equal">
      <formula>"ต้องปรับปรุงเร่งด่วน"</formula>
    </cfRule>
  </conditionalFormatting>
  <conditionalFormatting sqref="D14 E13:G13">
    <cfRule type="containsText" dxfId="235" priority="61" operator="containsText" text="ไม่ผ่านเกณฑ์">
      <formula>NOT(ISERROR(SEARCH("ไม่ผ่านเกณฑ์",D13)))</formula>
    </cfRule>
  </conditionalFormatting>
  <conditionalFormatting sqref="D6">
    <cfRule type="containsText" dxfId="234" priority="60" operator="containsText" text="ไม่ผ่านเกณฑ์">
      <formula>NOT(ISERROR(SEARCH("ไม่ผ่านเกณฑ์",D6)))</formula>
    </cfRule>
  </conditionalFormatting>
  <conditionalFormatting sqref="D14:F14 H71">
    <cfRule type="containsText" dxfId="233" priority="59" operator="containsText" text="หลักสูตรไม่ได้มาตรฐาน">
      <formula>NOT(ISERROR(SEARCH("หลักสูตรไม่ได้มาตรฐาน",D14)))</formula>
    </cfRule>
  </conditionalFormatting>
  <conditionalFormatting sqref="E9:F12">
    <cfRule type="containsText" dxfId="232" priority="58" operator="containsText" text="ไม่ผ่าน">
      <formula>NOT(ISERROR(SEARCH("ไม่ผ่าน",E9)))</formula>
    </cfRule>
  </conditionalFormatting>
  <conditionalFormatting sqref="D67 C78:F78 H72:H77">
    <cfRule type="containsText" dxfId="231" priority="53" operator="containsText" text="ระดับคุณภาพน้อย">
      <formula>NOT(ISERROR(SEARCH("ระดับคุณภาพน้อย",C67)))</formula>
    </cfRule>
    <cfRule type="cellIs" dxfId="230" priority="54" stopIfTrue="1" operator="equal">
      <formula>"ต้องปรับปรุงเร่งด่วน"</formula>
    </cfRule>
    <cfRule type="cellIs" dxfId="229" priority="55" stopIfTrue="1" operator="equal">
      <formula>"ต้องปรับปรุง"</formula>
    </cfRule>
    <cfRule type="cellIs" dxfId="228" priority="56" stopIfTrue="1" operator="equal">
      <formula>"ต้องปรับปรุงเร่งด่วน"</formula>
    </cfRule>
    <cfRule type="cellIs" dxfId="227" priority="57" stopIfTrue="1" operator="equal">
      <formula>"ต้องปรับปรุงเร่งด่วน"</formula>
    </cfRule>
  </conditionalFormatting>
  <conditionalFormatting sqref="C71">
    <cfRule type="containsText" dxfId="226" priority="52" operator="containsText" text="ไม่ผ่านเกณฑ์การประเมิน">
      <formula>NOT(ISERROR(SEARCH("ไม่ผ่านเกณฑ์การประเมิน",C71)))</formula>
    </cfRule>
  </conditionalFormatting>
  <conditionalFormatting sqref="E78:F78 H72:H76">
    <cfRule type="containsText" dxfId="225" priority="51" operator="containsText" text="ไม่ประเมิน">
      <formula>NOT(ISERROR(SEARCH("ไม่ประเมิน",E72)))</formula>
    </cfRule>
  </conditionalFormatting>
  <conditionalFormatting sqref="G13">
    <cfRule type="containsText" dxfId="224" priority="50" operator="containsText" text="ไม่ได้มาตรฐาน">
      <formula>NOT(ISERROR(SEARCH("ไม่ได้มาตรฐาน",G13)))</formula>
    </cfRule>
  </conditionalFormatting>
  <conditionalFormatting sqref="E13:F13 C71:G71">
    <cfRule type="containsText" dxfId="223" priority="49" operator="containsText" text="ไม่ผ่านประเมิน">
      <formula>NOT(ISERROR(SEARCH("ไม่ผ่านประเมิน",C13)))</formula>
    </cfRule>
  </conditionalFormatting>
  <conditionalFormatting sqref="E8:E12">
    <cfRule type="containsText" dxfId="222" priority="43" operator="containsText" text="ไม่ผ่าน">
      <formula>NOT(ISERROR(SEARCH("ไม่ผ่าน",E8)))</formula>
    </cfRule>
    <cfRule type="containsText" dxfId="221" priority="44" operator="containsText" text="ไม่ผ่าน">
      <formula>NOT(ISERROR(SEARCH("ไม่ผ่าน",E8)))</formula>
    </cfRule>
    <cfRule type="cellIs" dxfId="220" priority="45" stopIfTrue="1" operator="equal">
      <formula>"ต้องปรับปรุงเร่งด่วน"</formula>
    </cfRule>
    <cfRule type="cellIs" dxfId="219" priority="46" stopIfTrue="1" operator="equal">
      <formula>"ต้องปรับปรุง"</formula>
    </cfRule>
    <cfRule type="cellIs" dxfId="218" priority="47" stopIfTrue="1" operator="equal">
      <formula>"ต้องปรับปรุงเร่งด่วน"</formula>
    </cfRule>
    <cfRule type="cellIs" dxfId="217" priority="48" stopIfTrue="1" operator="equal">
      <formula>"ต้องปรับปรุงเร่งด่วน"</formula>
    </cfRule>
  </conditionalFormatting>
  <conditionalFormatting sqref="E9:E12">
    <cfRule type="containsText" dxfId="216" priority="37" operator="containsText" text="ไม่ผ่าน">
      <formula>NOT(ISERROR(SEARCH("ไม่ผ่าน",E9)))</formula>
    </cfRule>
    <cfRule type="containsText" dxfId="215" priority="38" operator="containsText" text="ไม่ผ่าน">
      <formula>NOT(ISERROR(SEARCH("ไม่ผ่าน",E9)))</formula>
    </cfRule>
    <cfRule type="cellIs" dxfId="214" priority="39" stopIfTrue="1" operator="equal">
      <formula>"ต้องปรับปรุงเร่งด่วน"</formula>
    </cfRule>
    <cfRule type="cellIs" dxfId="213" priority="40" stopIfTrue="1" operator="equal">
      <formula>"ต้องปรับปรุง"</formula>
    </cfRule>
    <cfRule type="cellIs" dxfId="212" priority="41" stopIfTrue="1" operator="equal">
      <formula>"ต้องปรับปรุงเร่งด่วน"</formula>
    </cfRule>
    <cfRule type="cellIs" dxfId="211" priority="42" stopIfTrue="1" operator="equal">
      <formula>"ต้องปรับปรุงเร่งด่วน"</formula>
    </cfRule>
  </conditionalFormatting>
  <conditionalFormatting sqref="E67">
    <cfRule type="containsText" dxfId="210" priority="32" operator="containsText" text="ระดับคุณภาพน้อย">
      <formula>NOT(ISERROR(SEARCH("ระดับคุณภาพน้อย",E67)))</formula>
    </cfRule>
    <cfRule type="cellIs" dxfId="209" priority="33" stopIfTrue="1" operator="equal">
      <formula>"ต้องปรับปรุงเร่งด่วน"</formula>
    </cfRule>
    <cfRule type="cellIs" dxfId="208" priority="34" stopIfTrue="1" operator="equal">
      <formula>"ต้องปรับปรุง"</formula>
    </cfRule>
    <cfRule type="cellIs" dxfId="207" priority="35" stopIfTrue="1" operator="equal">
      <formula>"ต้องปรับปรุงเร่งด่วน"</formula>
    </cfRule>
    <cfRule type="cellIs" dxfId="206" priority="36" stopIfTrue="1" operator="equal">
      <formula>"ต้องปรับปรุงเร่งด่วน"</formula>
    </cfRule>
  </conditionalFormatting>
  <conditionalFormatting sqref="G22:G24">
    <cfRule type="containsText" dxfId="205" priority="27" operator="containsText" text="ไม่ผ่าน">
      <formula>NOT(ISERROR(SEARCH("ไม่ผ่าน",G22)))</formula>
    </cfRule>
    <cfRule type="cellIs" dxfId="204" priority="28" stopIfTrue="1" operator="equal">
      <formula>"ต้องปรับปรุงเร่งด่วน"</formula>
    </cfRule>
    <cfRule type="cellIs" dxfId="203" priority="29" stopIfTrue="1" operator="equal">
      <formula>"ต้องปรับปรุง"</formula>
    </cfRule>
    <cfRule type="cellIs" dxfId="202" priority="30" stopIfTrue="1" operator="equal">
      <formula>"ต้องปรับปรุงเร่งด่วน"</formula>
    </cfRule>
    <cfRule type="cellIs" dxfId="201" priority="31" stopIfTrue="1" operator="equal">
      <formula>"ต้องปรับปรุงเร่งด่วน"</formula>
    </cfRule>
  </conditionalFormatting>
  <conditionalFormatting sqref="G27">
    <cfRule type="containsText" dxfId="200" priority="22" operator="containsText" text="ไม่ผ่าน">
      <formula>NOT(ISERROR(SEARCH("ไม่ผ่าน",G27)))</formula>
    </cfRule>
    <cfRule type="cellIs" dxfId="199" priority="23" stopIfTrue="1" operator="equal">
      <formula>"ต้องปรับปรุงเร่งด่วน"</formula>
    </cfRule>
    <cfRule type="cellIs" dxfId="198" priority="24" stopIfTrue="1" operator="equal">
      <formula>"ต้องปรับปรุง"</formula>
    </cfRule>
    <cfRule type="cellIs" dxfId="197" priority="25" stopIfTrue="1" operator="equal">
      <formula>"ต้องปรับปรุงเร่งด่วน"</formula>
    </cfRule>
    <cfRule type="cellIs" dxfId="196" priority="26" stopIfTrue="1" operator="equal">
      <formula>"ต้องปรับปรุงเร่งด่วน"</formula>
    </cfRule>
  </conditionalFormatting>
  <conditionalFormatting sqref="F20">
    <cfRule type="containsText" dxfId="195" priority="17" operator="containsText" text="ไม่ผ่าน">
      <formula>NOT(ISERROR(SEARCH("ไม่ผ่าน",F20)))</formula>
    </cfRule>
    <cfRule type="cellIs" dxfId="194" priority="18" stopIfTrue="1" operator="equal">
      <formula>"ต้องปรับปรุงเร่งด่วน"</formula>
    </cfRule>
    <cfRule type="cellIs" dxfId="193" priority="19" stopIfTrue="1" operator="equal">
      <formula>"ต้องปรับปรุง"</formula>
    </cfRule>
    <cfRule type="cellIs" dxfId="192" priority="20" stopIfTrue="1" operator="equal">
      <formula>"ต้องปรับปรุงเร่งด่วน"</formula>
    </cfRule>
    <cfRule type="cellIs" dxfId="191" priority="21" stopIfTrue="1" operator="equal">
      <formula>"ต้องปรับปรุงเร่งด่วน"</formula>
    </cfRule>
  </conditionalFormatting>
  <conditionalFormatting sqref="F21">
    <cfRule type="containsText" dxfId="190" priority="12" operator="containsText" text="ไม่ผ่าน">
      <formula>NOT(ISERROR(SEARCH("ไม่ผ่าน",F21)))</formula>
    </cfRule>
    <cfRule type="cellIs" dxfId="189" priority="13" stopIfTrue="1" operator="equal">
      <formula>"ต้องปรับปรุงเร่งด่วน"</formula>
    </cfRule>
    <cfRule type="cellIs" dxfId="188" priority="14" stopIfTrue="1" operator="equal">
      <formula>"ต้องปรับปรุง"</formula>
    </cfRule>
    <cfRule type="cellIs" dxfId="187" priority="15" stopIfTrue="1" operator="equal">
      <formula>"ต้องปรับปรุงเร่งด่วน"</formula>
    </cfRule>
    <cfRule type="cellIs" dxfId="186" priority="16" stopIfTrue="1" operator="equal">
      <formula>"ต้องปรับปรุงเร่งด่วน"</formula>
    </cfRule>
  </conditionalFormatting>
  <conditionalFormatting sqref="G18">
    <cfRule type="containsText" dxfId="185" priority="7" operator="containsText" text="ไม่ผ่าน">
      <formula>NOT(ISERROR(SEARCH("ไม่ผ่าน",G18)))</formula>
    </cfRule>
    <cfRule type="cellIs" dxfId="184" priority="8" stopIfTrue="1" operator="equal">
      <formula>"ต้องปรับปรุงเร่งด่วน"</formula>
    </cfRule>
    <cfRule type="cellIs" dxfId="183" priority="9" stopIfTrue="1" operator="equal">
      <formula>"ต้องปรับปรุง"</formula>
    </cfRule>
    <cfRule type="cellIs" dxfId="182" priority="10" stopIfTrue="1" operator="equal">
      <formula>"ต้องปรับปรุงเร่งด่วน"</formula>
    </cfRule>
    <cfRule type="cellIs" dxfId="181" priority="11" stopIfTrue="1" operator="equal">
      <formula>"ต้องปรับปรุงเร่งด่วน"</formula>
    </cfRule>
  </conditionalFormatting>
  <conditionalFormatting sqref="E8:E12">
    <cfRule type="containsText" dxfId="180" priority="1" operator="containsText" text="ไม่ผ่าน">
      <formula>NOT(ISERROR(SEARCH("ไม่ผ่าน",E8)))</formula>
    </cfRule>
    <cfRule type="containsText" dxfId="179" priority="2" operator="containsText" text="ไม่ผ่าน">
      <formula>NOT(ISERROR(SEARCH("ไม่ผ่าน",E8)))</formula>
    </cfRule>
    <cfRule type="cellIs" dxfId="178" priority="3" stopIfTrue="1" operator="equal">
      <formula>"ต้องปรับปรุงเร่งด่วน"</formula>
    </cfRule>
    <cfRule type="cellIs" dxfId="177" priority="4" stopIfTrue="1" operator="equal">
      <formula>"ต้องปรับปรุง"</formula>
    </cfRule>
    <cfRule type="cellIs" dxfId="176" priority="5" stopIfTrue="1" operator="equal">
      <formula>"ต้องปรับปรุงเร่งด่วน"</formula>
    </cfRule>
    <cfRule type="cellIs" dxfId="175" priority="6" stopIfTrue="1" operator="equal">
      <formula>"ต้องปรับปรุงเร่งด่วน"</formula>
    </cfRule>
  </conditionalFormatting>
  <pageMargins left="0.23622047244094491" right="0.19685039370078741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18"/>
  <sheetViews>
    <sheetView workbookViewId="0">
      <selection activeCell="L18" sqref="L18"/>
    </sheetView>
  </sheetViews>
  <sheetFormatPr defaultRowHeight="17.25" x14ac:dyDescent="0.4"/>
  <cols>
    <col min="1" max="1" width="40.75" style="37" customWidth="1"/>
    <col min="2" max="2" width="7.75" style="37" customWidth="1"/>
    <col min="3" max="3" width="13" style="37" customWidth="1"/>
    <col min="4" max="4" width="9.125" style="37" customWidth="1"/>
    <col min="5" max="5" width="10.25" style="37" customWidth="1"/>
    <col min="6" max="6" width="9.375" style="37" hidden="1" customWidth="1"/>
    <col min="7" max="7" width="10.75" style="37" customWidth="1"/>
    <col min="8" max="8" width="9.75" style="36" customWidth="1"/>
    <col min="9" max="36" width="9" style="36"/>
    <col min="37" max="16384" width="9" style="37"/>
  </cols>
  <sheetData>
    <row r="1" spans="1:36" ht="27.75" x14ac:dyDescent="0.65">
      <c r="A1" s="236" t="s">
        <v>114</v>
      </c>
      <c r="B1" s="236"/>
      <c r="C1" s="236"/>
      <c r="D1" s="236"/>
      <c r="E1" s="236"/>
      <c r="F1" s="236"/>
      <c r="G1" s="236"/>
    </row>
    <row r="2" spans="1:36" ht="27.75" x14ac:dyDescent="0.65">
      <c r="A2" s="228" t="s">
        <v>95</v>
      </c>
      <c r="B2" s="228"/>
      <c r="C2" s="228"/>
      <c r="D2" s="228"/>
      <c r="E2" s="228"/>
      <c r="F2" s="228"/>
      <c r="G2" s="228"/>
    </row>
    <row r="3" spans="1:36" s="41" customFormat="1" ht="21.75" x14ac:dyDescent="0.5">
      <c r="A3" s="38" t="s">
        <v>96</v>
      </c>
      <c r="B3" s="9"/>
      <c r="C3" s="9"/>
      <c r="D3" s="10"/>
      <c r="E3" s="10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s="41" customFormat="1" ht="21.75" x14ac:dyDescent="0.5">
      <c r="A4" s="38" t="s">
        <v>0</v>
      </c>
      <c r="B4" s="42" t="s">
        <v>61</v>
      </c>
      <c r="C4" s="42"/>
      <c r="D4" s="43"/>
      <c r="E4" s="43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</row>
    <row r="5" spans="1:36" s="41" customFormat="1" ht="21.75" x14ac:dyDescent="0.5">
      <c r="A5" s="38" t="s">
        <v>1</v>
      </c>
      <c r="B5" s="11"/>
      <c r="C5" s="11"/>
      <c r="D5" s="12"/>
      <c r="E5" s="12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6" ht="24" x14ac:dyDescent="0.5">
      <c r="A6" s="44" t="s">
        <v>2</v>
      </c>
      <c r="B6" s="185"/>
      <c r="C6" s="46"/>
      <c r="D6" s="229" t="str">
        <f>+G13</f>
        <v>ไม่ได้มาตรฐาน</v>
      </c>
      <c r="E6" s="229"/>
      <c r="F6" s="39"/>
      <c r="G6" s="46"/>
    </row>
    <row r="7" spans="1:36" ht="24" x14ac:dyDescent="0.5">
      <c r="A7" s="230" t="s">
        <v>3</v>
      </c>
      <c r="B7" s="231"/>
      <c r="C7" s="47" t="s">
        <v>4</v>
      </c>
      <c r="D7" s="48" t="s">
        <v>115</v>
      </c>
      <c r="E7" s="49" t="s">
        <v>6</v>
      </c>
      <c r="F7" s="39"/>
      <c r="G7" s="50"/>
    </row>
    <row r="8" spans="1:36" ht="24" x14ac:dyDescent="0.5">
      <c r="A8" s="199" t="s">
        <v>109</v>
      </c>
      <c r="B8" s="51">
        <f>+C8+D8</f>
        <v>1</v>
      </c>
      <c r="C8" s="1">
        <v>1</v>
      </c>
      <c r="D8" s="4"/>
      <c r="E8" s="52" t="str">
        <f>IF(B8=0,"ไม่ประเมิน",IF(B8=1,"ไม่ผ่าน",IF(B8=2,"ผ่าน")))</f>
        <v>ไม่ผ่าน</v>
      </c>
      <c r="F8" s="39"/>
      <c r="G8" s="50"/>
    </row>
    <row r="9" spans="1:36" ht="24" x14ac:dyDescent="0.4">
      <c r="A9" s="200" t="s">
        <v>110</v>
      </c>
      <c r="B9" s="53">
        <f t="shared" ref="B9:B12" si="0">+C9+D9</f>
        <v>1</v>
      </c>
      <c r="C9" s="2">
        <v>1</v>
      </c>
      <c r="D9" s="5"/>
      <c r="E9" s="54" t="str">
        <f t="shared" ref="E9:E12" si="1">IF(B9=0,"ไม่ประเมิน",IF(B9=1,"ไม่ผ่าน",IF(B9=2,"ผ่าน")))</f>
        <v>ไม่ผ่าน</v>
      </c>
      <c r="F9" s="55"/>
      <c r="G9" s="50"/>
    </row>
    <row r="10" spans="1:36" ht="24" x14ac:dyDescent="0.4">
      <c r="A10" s="200" t="s">
        <v>111</v>
      </c>
      <c r="B10" s="53">
        <f t="shared" si="0"/>
        <v>1</v>
      </c>
      <c r="C10" s="2">
        <v>1</v>
      </c>
      <c r="D10" s="8"/>
      <c r="E10" s="54" t="str">
        <f t="shared" si="1"/>
        <v>ไม่ผ่าน</v>
      </c>
      <c r="F10" s="55"/>
      <c r="G10" s="50"/>
    </row>
    <row r="11" spans="1:36" ht="24" x14ac:dyDescent="0.4">
      <c r="A11" s="200" t="s">
        <v>7</v>
      </c>
      <c r="B11" s="53">
        <f t="shared" si="0"/>
        <v>1</v>
      </c>
      <c r="C11" s="2">
        <v>1</v>
      </c>
      <c r="D11" s="8"/>
      <c r="E11" s="54" t="str">
        <f t="shared" si="1"/>
        <v>ไม่ผ่าน</v>
      </c>
      <c r="F11" s="55"/>
      <c r="G11" s="50"/>
    </row>
    <row r="12" spans="1:36" ht="24" x14ac:dyDescent="0.4">
      <c r="A12" s="201" t="s">
        <v>112</v>
      </c>
      <c r="B12" s="56">
        <f t="shared" si="0"/>
        <v>1</v>
      </c>
      <c r="C12" s="3">
        <v>1</v>
      </c>
      <c r="D12" s="6"/>
      <c r="E12" s="57" t="str">
        <f t="shared" si="1"/>
        <v>ไม่ผ่าน</v>
      </c>
      <c r="F12" s="55"/>
      <c r="G12" s="50"/>
    </row>
    <row r="13" spans="1:36" ht="24" x14ac:dyDescent="0.4">
      <c r="A13" s="232" t="s">
        <v>8</v>
      </c>
      <c r="B13" s="233"/>
      <c r="C13" s="58">
        <f>+SUM(C8:C12)</f>
        <v>5</v>
      </c>
      <c r="D13" s="58">
        <f>SUM(D8:D12)</f>
        <v>0</v>
      </c>
      <c r="E13" s="59" t="str">
        <f>IF(C13&lt;D13,"ไม่ผ่านประเมิน",IF(C13&gt;D13,"ไม่ผ่านประเมิน",IF(C13=D13,"ผ่านประเมิน")))</f>
        <v>ไม่ผ่านประเมิน</v>
      </c>
      <c r="F13" s="59"/>
      <c r="G13" s="59" t="str">
        <f>IF(C13&lt;D13,"ไม่ได้มาตรฐาน",IF(C13&gt;D13,"ไม่ได้มาตรฐาน",IF(C13=D13,"ได้มาตรฐาน")))</f>
        <v>ไม่ได้มาตรฐาน</v>
      </c>
    </row>
    <row r="14" spans="1:36" ht="28.5" hidden="1" thickBot="1" x14ac:dyDescent="0.45">
      <c r="A14" s="60" t="s">
        <v>9</v>
      </c>
      <c r="B14" s="61"/>
      <c r="D14" s="62" t="str">
        <f>IF(C13&lt;D13,"หลักสูตรไม่ได้มาตรฐาน",IF(C13&gt;D13,"หลักสูตรไม่ได้มาตรฐาน",IF(C13=D13,"หลักสูตรได้มาตรฐาน")))</f>
        <v>หลักสูตรไม่ได้มาตรฐาน</v>
      </c>
      <c r="E14" s="63"/>
      <c r="F14" s="64"/>
      <c r="G14" s="65"/>
    </row>
    <row r="15" spans="1:36" ht="21.75" x14ac:dyDescent="0.4">
      <c r="A15" s="66"/>
      <c r="B15" s="66"/>
      <c r="C15" s="67"/>
      <c r="D15" s="67"/>
      <c r="E15" s="68"/>
      <c r="F15" s="68"/>
      <c r="G15" s="46"/>
    </row>
    <row r="16" spans="1:36" ht="24" x14ac:dyDescent="0.55000000000000004">
      <c r="A16" s="69" t="s">
        <v>10</v>
      </c>
      <c r="B16" s="70"/>
      <c r="C16" s="70"/>
      <c r="D16" s="70"/>
      <c r="E16" s="70"/>
      <c r="F16" s="70"/>
      <c r="G16" s="70"/>
    </row>
    <row r="17" spans="1:7" ht="24" x14ac:dyDescent="0.55000000000000004">
      <c r="A17" s="71" t="s">
        <v>11</v>
      </c>
      <c r="B17" s="72" t="s">
        <v>75</v>
      </c>
      <c r="C17" s="73" t="s">
        <v>62</v>
      </c>
      <c r="D17" s="73" t="s">
        <v>12</v>
      </c>
      <c r="E17" s="73" t="s">
        <v>13</v>
      </c>
      <c r="F17" s="73" t="s">
        <v>76</v>
      </c>
      <c r="G17" s="73" t="s">
        <v>5</v>
      </c>
    </row>
    <row r="18" spans="1:7" ht="21.75" x14ac:dyDescent="0.4">
      <c r="A18" s="74" t="s">
        <v>14</v>
      </c>
      <c r="B18" s="75">
        <f>+B22+B25</f>
        <v>0</v>
      </c>
      <c r="C18" s="76"/>
      <c r="D18" s="77" t="e">
        <f>+F22+F27</f>
        <v>#DIV/0!</v>
      </c>
      <c r="E18" s="78"/>
      <c r="F18" s="79" t="e">
        <f>+D18/B18</f>
        <v>#DIV/0!</v>
      </c>
      <c r="G18" s="80">
        <f>IF(B18&lt;1,0,IF(B18&lt;2,F19,IF(B18=2,F18)))</f>
        <v>0</v>
      </c>
    </row>
    <row r="19" spans="1:7" ht="21.75" hidden="1" x14ac:dyDescent="0.4">
      <c r="A19" s="74"/>
      <c r="B19" s="81" t="s">
        <v>8</v>
      </c>
      <c r="C19" s="76"/>
      <c r="D19" s="77"/>
      <c r="E19" s="78"/>
      <c r="F19" s="82">
        <f>+F20+F21</f>
        <v>0</v>
      </c>
      <c r="G19" s="79"/>
    </row>
    <row r="20" spans="1:7" ht="24" hidden="1" x14ac:dyDescent="0.4">
      <c r="A20" s="74">
        <v>2.1</v>
      </c>
      <c r="B20" s="81">
        <f>+B22</f>
        <v>0</v>
      </c>
      <c r="C20" s="76"/>
      <c r="D20" s="77"/>
      <c r="E20" s="79"/>
      <c r="F20" s="83">
        <f>IF(B20=0,0,IF(B20=1,F22))</f>
        <v>0</v>
      </c>
      <c r="G20" s="79"/>
    </row>
    <row r="21" spans="1:7" ht="24" hidden="1" x14ac:dyDescent="0.4">
      <c r="A21" s="74">
        <v>2.2000000000000002</v>
      </c>
      <c r="B21" s="81">
        <f>+B25</f>
        <v>0</v>
      </c>
      <c r="C21" s="76"/>
      <c r="D21" s="77"/>
      <c r="E21" s="79"/>
      <c r="F21" s="83">
        <f>IF(B21=0,0,IF(B21=1,F27))</f>
        <v>0</v>
      </c>
      <c r="G21" s="79"/>
    </row>
    <row r="22" spans="1:7" ht="43.5" x14ac:dyDescent="0.4">
      <c r="A22" s="84" t="s">
        <v>15</v>
      </c>
      <c r="B22" s="13">
        <v>0</v>
      </c>
      <c r="C22" s="85" t="s">
        <v>63</v>
      </c>
      <c r="D22" s="14"/>
      <c r="E22" s="86">
        <f>+D22</f>
        <v>0</v>
      </c>
      <c r="F22" s="87">
        <f>+E22</f>
        <v>0</v>
      </c>
      <c r="G22" s="88">
        <f>IF(B22&lt;1,0,IF(B22=1,F22))</f>
        <v>0</v>
      </c>
    </row>
    <row r="23" spans="1:7" ht="34.5" x14ac:dyDescent="0.4">
      <c r="A23" s="89" t="s">
        <v>82</v>
      </c>
      <c r="B23" s="234"/>
      <c r="C23" s="90" t="s">
        <v>81</v>
      </c>
      <c r="D23" s="14"/>
      <c r="E23" s="91" t="e">
        <f>+D23/D24</f>
        <v>#DIV/0!</v>
      </c>
      <c r="F23" s="87"/>
      <c r="G23" s="88"/>
    </row>
    <row r="24" spans="1:7" ht="24" x14ac:dyDescent="0.4">
      <c r="A24" s="84"/>
      <c r="B24" s="235"/>
      <c r="C24" s="85" t="s">
        <v>80</v>
      </c>
      <c r="D24" s="14"/>
      <c r="E24" s="86"/>
      <c r="F24" s="87"/>
      <c r="G24" s="88"/>
    </row>
    <row r="25" spans="1:7" ht="21.75" x14ac:dyDescent="0.4">
      <c r="A25" s="92" t="s">
        <v>16</v>
      </c>
      <c r="B25" s="15">
        <v>0</v>
      </c>
      <c r="C25" s="85"/>
      <c r="D25" s="93"/>
      <c r="E25" s="94"/>
      <c r="F25" s="95"/>
      <c r="G25" s="95"/>
    </row>
    <row r="26" spans="1:7" ht="43.5" hidden="1" x14ac:dyDescent="0.4">
      <c r="A26" s="96" t="s">
        <v>17</v>
      </c>
      <c r="B26" s="96"/>
      <c r="C26" s="85"/>
      <c r="D26" s="97"/>
      <c r="E26" s="94"/>
      <c r="F26" s="95"/>
      <c r="G26" s="95"/>
    </row>
    <row r="27" spans="1:7" ht="43.5" x14ac:dyDescent="0.4">
      <c r="A27" s="96" t="s">
        <v>18</v>
      </c>
      <c r="B27" s="215"/>
      <c r="C27" s="98" t="s">
        <v>65</v>
      </c>
      <c r="D27" s="16"/>
      <c r="E27" s="99" t="e">
        <f>+D27*100/D29</f>
        <v>#DIV/0!</v>
      </c>
      <c r="F27" s="100" t="e">
        <f>+IF(E27&lt;100,E27*5/100,IF(E27&gt;=100,5))</f>
        <v>#DIV/0!</v>
      </c>
      <c r="G27" s="88">
        <f>IF(B25&lt;1,0,IF(B25=1,F27))</f>
        <v>0</v>
      </c>
    </row>
    <row r="28" spans="1:7" ht="21.75" hidden="1" customHeight="1" x14ac:dyDescent="0.4">
      <c r="A28" s="101" t="s">
        <v>19</v>
      </c>
      <c r="B28" s="216"/>
      <c r="C28" s="85"/>
      <c r="D28" s="102"/>
      <c r="E28" s="94"/>
      <c r="F28" s="95"/>
      <c r="G28" s="95"/>
    </row>
    <row r="29" spans="1:7" ht="28.5" customHeight="1" x14ac:dyDescent="0.4">
      <c r="A29" s="101"/>
      <c r="B29" s="216"/>
      <c r="C29" s="85" t="s">
        <v>64</v>
      </c>
      <c r="D29" s="17"/>
      <c r="E29" s="94"/>
      <c r="F29" s="95"/>
      <c r="G29" s="95"/>
    </row>
    <row r="30" spans="1:7" ht="25.5" customHeight="1" x14ac:dyDescent="0.4">
      <c r="A30" s="101"/>
      <c r="B30" s="216"/>
      <c r="C30" s="85" t="s">
        <v>66</v>
      </c>
      <c r="D30" s="17"/>
      <c r="E30" s="94"/>
      <c r="F30" s="95"/>
      <c r="G30" s="95"/>
    </row>
    <row r="31" spans="1:7" ht="21.75" x14ac:dyDescent="0.4">
      <c r="A31" s="101"/>
      <c r="B31" s="217"/>
      <c r="C31" s="103" t="s">
        <v>67</v>
      </c>
      <c r="D31" s="104"/>
      <c r="E31" s="91" t="e">
        <f>+D29/D30</f>
        <v>#DIV/0!</v>
      </c>
      <c r="F31" s="95"/>
      <c r="G31" s="95"/>
    </row>
    <row r="32" spans="1:7" ht="21.75" x14ac:dyDescent="0.4">
      <c r="A32" s="105" t="s">
        <v>20</v>
      </c>
      <c r="B32" s="106">
        <f>+B33+B34+B35</f>
        <v>3</v>
      </c>
      <c r="C32" s="107"/>
      <c r="D32" s="108">
        <f>+SUM(F33:F35)</f>
        <v>0</v>
      </c>
      <c r="E32" s="109"/>
      <c r="F32" s="110">
        <f>+D32/B32</f>
        <v>0</v>
      </c>
      <c r="G32" s="110">
        <f>+F32</f>
        <v>0</v>
      </c>
    </row>
    <row r="33" spans="1:7" ht="24" x14ac:dyDescent="0.4">
      <c r="A33" s="111" t="s">
        <v>21</v>
      </c>
      <c r="B33" s="18">
        <v>1</v>
      </c>
      <c r="C33" s="85" t="s">
        <v>72</v>
      </c>
      <c r="D33" s="85"/>
      <c r="E33" s="14"/>
      <c r="F33" s="87">
        <f>+E33</f>
        <v>0</v>
      </c>
      <c r="G33" s="112">
        <f>IF(B33&lt;1,"ไม่ประเมิน",IF(B33=1,F33))</f>
        <v>0</v>
      </c>
    </row>
    <row r="34" spans="1:7" ht="24" x14ac:dyDescent="0.4">
      <c r="A34" s="113" t="s">
        <v>22</v>
      </c>
      <c r="B34" s="19">
        <v>1</v>
      </c>
      <c r="C34" s="85" t="s">
        <v>72</v>
      </c>
      <c r="D34" s="85"/>
      <c r="E34" s="14"/>
      <c r="F34" s="87">
        <f>+E34</f>
        <v>0</v>
      </c>
      <c r="G34" s="112">
        <f t="shared" ref="G34:G35" si="2">IF(B34&lt;1,"ไม่ประเมิน",IF(B34=1,F34))</f>
        <v>0</v>
      </c>
    </row>
    <row r="35" spans="1:7" ht="24" x14ac:dyDescent="0.4">
      <c r="A35" s="113" t="s">
        <v>23</v>
      </c>
      <c r="B35" s="19">
        <v>1</v>
      </c>
      <c r="C35" s="85" t="s">
        <v>72</v>
      </c>
      <c r="D35" s="85"/>
      <c r="E35" s="14"/>
      <c r="F35" s="87">
        <f>+E35</f>
        <v>0</v>
      </c>
      <c r="G35" s="112">
        <f t="shared" si="2"/>
        <v>0</v>
      </c>
    </row>
    <row r="36" spans="1:7" ht="21.75" x14ac:dyDescent="0.4">
      <c r="A36" s="114" t="s">
        <v>24</v>
      </c>
      <c r="B36" s="115"/>
      <c r="C36" s="107"/>
      <c r="D36" s="116" t="e">
        <f>+SUM(F37,F38,F56)</f>
        <v>#DIV/0!</v>
      </c>
      <c r="E36" s="109"/>
      <c r="F36" s="110" t="e">
        <f>+D36/3</f>
        <v>#DIV/0!</v>
      </c>
      <c r="G36" s="110" t="e">
        <f>+F36</f>
        <v>#DIV/0!</v>
      </c>
    </row>
    <row r="37" spans="1:7" ht="24" x14ac:dyDescent="0.4">
      <c r="A37" s="113" t="s">
        <v>25</v>
      </c>
      <c r="B37" s="19">
        <v>1</v>
      </c>
      <c r="C37" s="85" t="s">
        <v>72</v>
      </c>
      <c r="D37" s="85"/>
      <c r="E37" s="20"/>
      <c r="F37" s="87">
        <f>+E37</f>
        <v>0</v>
      </c>
      <c r="G37" s="112">
        <f>IF(B37&lt;1,"ไม่ประเมิน",IF(B37=1,F37))</f>
        <v>0</v>
      </c>
    </row>
    <row r="38" spans="1:7" ht="24" x14ac:dyDescent="0.4">
      <c r="A38" s="113" t="s">
        <v>26</v>
      </c>
      <c r="B38" s="19">
        <v>1</v>
      </c>
      <c r="C38" s="85"/>
      <c r="D38" s="117">
        <f>+D40+D44+D48+D52</f>
        <v>0</v>
      </c>
      <c r="E38" s="94"/>
      <c r="F38" s="95" t="e">
        <f>+SUM(F40,F44,F48)/3</f>
        <v>#DIV/0!</v>
      </c>
      <c r="G38" s="112" t="e">
        <f>IF(B38&lt;1,"ไม่ประเมิน",IF(B38=1,F38))</f>
        <v>#DIV/0!</v>
      </c>
    </row>
    <row r="39" spans="1:7" ht="24" x14ac:dyDescent="0.4">
      <c r="A39" s="118" t="s">
        <v>84</v>
      </c>
      <c r="B39" s="218"/>
      <c r="C39" s="85"/>
      <c r="D39" s="119"/>
      <c r="E39" s="94"/>
      <c r="F39" s="95"/>
      <c r="G39" s="112"/>
    </row>
    <row r="40" spans="1:7" ht="21.75" x14ac:dyDescent="0.4">
      <c r="A40" s="96" t="s">
        <v>27</v>
      </c>
      <c r="B40" s="219"/>
      <c r="C40" s="85" t="s">
        <v>68</v>
      </c>
      <c r="D40" s="21"/>
      <c r="E40" s="120" t="e">
        <f>+D40*100/D42</f>
        <v>#DIV/0!</v>
      </c>
      <c r="F40" s="121" t="e">
        <f>+IF(E40&lt;20,E40*5/20,IF(E40&gt;=20,5))</f>
        <v>#DIV/0!</v>
      </c>
      <c r="G40" s="121" t="e">
        <f>+F40</f>
        <v>#DIV/0!</v>
      </c>
    </row>
    <row r="41" spans="1:7" ht="21.75" hidden="1" customHeight="1" x14ac:dyDescent="0.4">
      <c r="A41" s="122" t="s">
        <v>28</v>
      </c>
      <c r="B41" s="219"/>
      <c r="C41" s="85"/>
      <c r="D41" s="32"/>
      <c r="E41" s="94"/>
      <c r="F41" s="95"/>
      <c r="G41" s="95"/>
    </row>
    <row r="42" spans="1:7" ht="21.75" x14ac:dyDescent="0.4">
      <c r="A42" s="122"/>
      <c r="B42" s="219"/>
      <c r="C42" s="85" t="s">
        <v>69</v>
      </c>
      <c r="D42" s="17"/>
      <c r="E42" s="94"/>
      <c r="F42" s="95"/>
      <c r="G42" s="95"/>
    </row>
    <row r="43" spans="1:7" ht="21.75" hidden="1" customHeight="1" x14ac:dyDescent="0.4">
      <c r="A43" s="122" t="s">
        <v>29</v>
      </c>
      <c r="B43" s="219"/>
      <c r="C43" s="85"/>
      <c r="D43" s="33"/>
      <c r="E43" s="94"/>
      <c r="F43" s="95"/>
      <c r="G43" s="95"/>
    </row>
    <row r="44" spans="1:7" ht="24" customHeight="1" x14ac:dyDescent="0.4">
      <c r="A44" s="96" t="s">
        <v>30</v>
      </c>
      <c r="B44" s="219"/>
      <c r="C44" s="85" t="s">
        <v>70</v>
      </c>
      <c r="D44" s="21"/>
      <c r="E44" s="120" t="e">
        <f>+D44*100/D46</f>
        <v>#DIV/0!</v>
      </c>
      <c r="F44" s="121" t="e">
        <f>+IF(E44&lt;60,E44*5/60,IF(E44&gt;=60,5))</f>
        <v>#DIV/0!</v>
      </c>
      <c r="G44" s="121" t="e">
        <f>+F44</f>
        <v>#DIV/0!</v>
      </c>
    </row>
    <row r="45" spans="1:7" ht="21.75" hidden="1" customHeight="1" x14ac:dyDescent="0.4">
      <c r="A45" s="122" t="s">
        <v>28</v>
      </c>
      <c r="B45" s="219"/>
      <c r="C45" s="85"/>
      <c r="D45" s="34"/>
      <c r="E45" s="94"/>
      <c r="F45" s="95"/>
      <c r="G45" s="95"/>
    </row>
    <row r="46" spans="1:7" ht="21.75" x14ac:dyDescent="0.4">
      <c r="A46" s="122"/>
      <c r="B46" s="219"/>
      <c r="C46" s="85" t="s">
        <v>69</v>
      </c>
      <c r="D46" s="17"/>
      <c r="E46" s="94"/>
      <c r="F46" s="95"/>
      <c r="G46" s="95"/>
    </row>
    <row r="47" spans="1:7" ht="21.75" hidden="1" customHeight="1" x14ac:dyDescent="0.4">
      <c r="A47" s="122" t="s">
        <v>29</v>
      </c>
      <c r="B47" s="219"/>
      <c r="C47" s="85"/>
      <c r="D47" s="33"/>
      <c r="E47" s="94"/>
      <c r="F47" s="95"/>
      <c r="G47" s="95"/>
    </row>
    <row r="48" spans="1:7" ht="21.75" x14ac:dyDescent="0.4">
      <c r="A48" s="96" t="s">
        <v>31</v>
      </c>
      <c r="B48" s="219"/>
      <c r="C48" s="85" t="s">
        <v>71</v>
      </c>
      <c r="D48" s="22"/>
      <c r="E48" s="120" t="e">
        <f>+D48*100/D50</f>
        <v>#DIV/0!</v>
      </c>
      <c r="F48" s="121" t="e">
        <f>+IF(E48&lt;20,E48*5/20,IF(E48&gt;=20,5))</f>
        <v>#DIV/0!</v>
      </c>
      <c r="G48" s="121" t="e">
        <f>+F48</f>
        <v>#DIV/0!</v>
      </c>
    </row>
    <row r="49" spans="1:7" ht="21.75" hidden="1" customHeight="1" x14ac:dyDescent="0.4">
      <c r="A49" s="122" t="s">
        <v>28</v>
      </c>
      <c r="B49" s="219"/>
      <c r="C49" s="85"/>
      <c r="D49" s="35"/>
      <c r="E49" s="94"/>
      <c r="F49" s="95"/>
      <c r="G49" s="95"/>
    </row>
    <row r="50" spans="1:7" ht="21.75" x14ac:dyDescent="0.4">
      <c r="A50" s="122"/>
      <c r="B50" s="219"/>
      <c r="C50" s="85" t="s">
        <v>69</v>
      </c>
      <c r="D50" s="23"/>
      <c r="E50" s="94"/>
      <c r="F50" s="95"/>
      <c r="G50" s="95"/>
    </row>
    <row r="51" spans="1:7" ht="21.75" hidden="1" customHeight="1" x14ac:dyDescent="0.4">
      <c r="A51" s="122" t="s">
        <v>29</v>
      </c>
      <c r="B51" s="123"/>
      <c r="C51" s="85"/>
      <c r="D51" s="124"/>
      <c r="E51" s="94"/>
      <c r="F51" s="95"/>
      <c r="G51" s="95"/>
    </row>
    <row r="52" spans="1:7" ht="65.25" hidden="1" customHeight="1" x14ac:dyDescent="0.4">
      <c r="A52" s="125" t="s">
        <v>32</v>
      </c>
      <c r="B52" s="123"/>
      <c r="C52" s="85"/>
      <c r="D52" s="126">
        <f>+D53+D54+D55</f>
        <v>0</v>
      </c>
      <c r="E52" s="94"/>
      <c r="F52" s="95"/>
      <c r="G52" s="95"/>
    </row>
    <row r="53" spans="1:7" ht="21.75" hidden="1" customHeight="1" x14ac:dyDescent="0.4">
      <c r="A53" s="127" t="s">
        <v>33</v>
      </c>
      <c r="B53" s="123"/>
      <c r="C53" s="85"/>
      <c r="D53" s="124"/>
      <c r="E53" s="94"/>
      <c r="F53" s="95"/>
      <c r="G53" s="95"/>
    </row>
    <row r="54" spans="1:7" ht="21.75" hidden="1" customHeight="1" x14ac:dyDescent="0.4">
      <c r="A54" s="127" t="s">
        <v>34</v>
      </c>
      <c r="B54" s="123"/>
      <c r="C54" s="85"/>
      <c r="D54" s="124"/>
      <c r="E54" s="94"/>
      <c r="F54" s="95"/>
      <c r="G54" s="95"/>
    </row>
    <row r="55" spans="1:7" ht="21.75" hidden="1" customHeight="1" x14ac:dyDescent="0.4">
      <c r="A55" s="127" t="s">
        <v>35</v>
      </c>
      <c r="B55" s="123"/>
      <c r="C55" s="85"/>
      <c r="D55" s="124"/>
      <c r="E55" s="94"/>
      <c r="F55" s="95"/>
      <c r="G55" s="95"/>
    </row>
    <row r="56" spans="1:7" ht="24" x14ac:dyDescent="0.4">
      <c r="A56" s="113" t="s">
        <v>36</v>
      </c>
      <c r="B56" s="24">
        <v>1</v>
      </c>
      <c r="C56" s="85" t="s">
        <v>72</v>
      </c>
      <c r="D56" s="85"/>
      <c r="E56" s="20"/>
      <c r="F56" s="87">
        <f>+E56</f>
        <v>0</v>
      </c>
      <c r="G56" s="112">
        <f>IF(B56&lt;1,"ไม่ประเมิน",IF(B56=1,F56))</f>
        <v>0</v>
      </c>
    </row>
    <row r="57" spans="1:7" ht="21.75" x14ac:dyDescent="0.4">
      <c r="A57" s="128" t="s">
        <v>37</v>
      </c>
      <c r="B57" s="129"/>
      <c r="C57" s="107"/>
      <c r="D57" s="108" t="e">
        <f>+SUM(F58:F61)</f>
        <v>#DIV/0!</v>
      </c>
      <c r="E57" s="109"/>
      <c r="F57" s="110" t="e">
        <f>+D57/4</f>
        <v>#DIV/0!</v>
      </c>
      <c r="G57" s="110" t="e">
        <f>+F57</f>
        <v>#DIV/0!</v>
      </c>
    </row>
    <row r="58" spans="1:7" ht="24" x14ac:dyDescent="0.4">
      <c r="A58" s="113" t="s">
        <v>38</v>
      </c>
      <c r="B58" s="19">
        <v>1</v>
      </c>
      <c r="C58" s="85" t="s">
        <v>72</v>
      </c>
      <c r="D58" s="85"/>
      <c r="E58" s="20"/>
      <c r="F58" s="87">
        <f>+E58</f>
        <v>0</v>
      </c>
      <c r="G58" s="112">
        <f>IF(B58&lt;1,"ไม่ประเมิน",IF(B58=1,F58))</f>
        <v>0</v>
      </c>
    </row>
    <row r="59" spans="1:7" ht="24" x14ac:dyDescent="0.4">
      <c r="A59" s="113" t="s">
        <v>39</v>
      </c>
      <c r="B59" s="19">
        <v>1</v>
      </c>
      <c r="C59" s="85" t="s">
        <v>72</v>
      </c>
      <c r="D59" s="85"/>
      <c r="E59" s="20"/>
      <c r="F59" s="87">
        <f>+E59</f>
        <v>0</v>
      </c>
      <c r="G59" s="112">
        <f>IF(B59&lt;1,"ไม่ประเมิน",IF(B59=1,F59))</f>
        <v>0</v>
      </c>
    </row>
    <row r="60" spans="1:7" ht="24" x14ac:dyDescent="0.4">
      <c r="A60" s="113" t="s">
        <v>40</v>
      </c>
      <c r="B60" s="19">
        <v>1</v>
      </c>
      <c r="C60" s="85" t="s">
        <v>72</v>
      </c>
      <c r="D60" s="85"/>
      <c r="E60" s="20"/>
      <c r="F60" s="87">
        <f>+E60</f>
        <v>0</v>
      </c>
      <c r="G60" s="112">
        <f>IF(B60&lt;1,"ไม่ประเมิน",IF(B60=1,F60))</f>
        <v>0</v>
      </c>
    </row>
    <row r="61" spans="1:7" ht="51.75" x14ac:dyDescent="0.4">
      <c r="A61" s="113" t="s">
        <v>41</v>
      </c>
      <c r="B61" s="25">
        <v>1</v>
      </c>
      <c r="C61" s="90" t="s">
        <v>73</v>
      </c>
      <c r="D61" s="26"/>
      <c r="E61" s="120" t="e">
        <f>+D61*100/D62</f>
        <v>#DIV/0!</v>
      </c>
      <c r="F61" s="121" t="e">
        <f>IF(E61&lt;80,0,IF(E61=80,3.5,IF(E61&lt;90,4,IF(E61&lt;95,4.5,IF(E61&lt;100,4.75,IF(E61=100,5,))))))</f>
        <v>#DIV/0!</v>
      </c>
      <c r="G61" s="112" t="e">
        <f>IF(B61&lt;1,"ไม่ประเมิน",IF(B61=1,F61))</f>
        <v>#DIV/0!</v>
      </c>
    </row>
    <row r="62" spans="1:7" ht="51.75" x14ac:dyDescent="0.4">
      <c r="A62" s="130"/>
      <c r="B62" s="131"/>
      <c r="C62" s="90" t="s">
        <v>74</v>
      </c>
      <c r="D62" s="27"/>
      <c r="F62" s="87"/>
      <c r="G62" s="87"/>
    </row>
    <row r="63" spans="1:7" ht="21.75" x14ac:dyDescent="0.4">
      <c r="A63" s="132" t="s">
        <v>42</v>
      </c>
      <c r="B63" s="133"/>
      <c r="C63" s="107"/>
      <c r="D63" s="134">
        <f>+E64</f>
        <v>0</v>
      </c>
      <c r="E63" s="109"/>
      <c r="F63" s="110">
        <f>+F64</f>
        <v>0</v>
      </c>
      <c r="G63" s="110">
        <f>+F63</f>
        <v>0</v>
      </c>
    </row>
    <row r="64" spans="1:7" ht="24" x14ac:dyDescent="0.4">
      <c r="A64" s="135" t="s">
        <v>43</v>
      </c>
      <c r="B64" s="28">
        <v>1</v>
      </c>
      <c r="C64" s="136" t="s">
        <v>72</v>
      </c>
      <c r="D64" s="135"/>
      <c r="E64" s="29"/>
      <c r="F64" s="137">
        <f>+E64</f>
        <v>0</v>
      </c>
      <c r="G64" s="138">
        <f>IF(B64&lt;1,"ไม่ประเมิน",IF(B64=1,F64))</f>
        <v>0</v>
      </c>
    </row>
    <row r="65" spans="1:36" ht="21.75" hidden="1" x14ac:dyDescent="0.4">
      <c r="A65" s="139" t="s">
        <v>44</v>
      </c>
      <c r="B65" s="139"/>
      <c r="C65" s="140"/>
      <c r="D65" s="141"/>
      <c r="E65" s="141"/>
      <c r="F65" s="142" t="e">
        <f>+SUM(F22,F27,F33,F34,F35,F37,F38,F56,F58,F59,F60,F61,F64)</f>
        <v>#DIV/0!</v>
      </c>
      <c r="G65" s="142" t="e">
        <f>+SUM(G22,G27,G33,G34,G35,G37,G38,G56,G58,G59,G60,G61,G64)</f>
        <v>#DIV/0!</v>
      </c>
    </row>
    <row r="66" spans="1:36" ht="21.75" hidden="1" x14ac:dyDescent="0.4">
      <c r="A66" s="135" t="s">
        <v>45</v>
      </c>
      <c r="B66" s="135"/>
      <c r="C66" s="136"/>
      <c r="D66" s="143"/>
      <c r="E66" s="143"/>
      <c r="F66" s="137">
        <f>+B67</f>
        <v>11</v>
      </c>
      <c r="G66" s="137">
        <f>+B67</f>
        <v>11</v>
      </c>
    </row>
    <row r="67" spans="1:36" s="150" customFormat="1" ht="24" customHeight="1" x14ac:dyDescent="0.55000000000000004">
      <c r="A67" s="144" t="s">
        <v>46</v>
      </c>
      <c r="B67" s="145">
        <f>+B22+B25+B33+B34+B35+B37+B38+B58+B59+B60+B64+B61+B56</f>
        <v>11</v>
      </c>
      <c r="C67" s="146"/>
      <c r="D67" s="147"/>
      <c r="E67" s="147" t="e">
        <f>IF(G67&lt;2.01,"ระดับคุณภาพน้อย",IF(G67&lt;3.01,"ระดับคุณภาพปานกลาง",IF(G67&lt;4.01,"ระดับคุณภาพดี",IF(G67&gt;=4.01,"ระดับคุณภาพดีมาก"))))</f>
        <v>#DIV/0!</v>
      </c>
      <c r="F67" s="148" t="e">
        <f>+F65/F66</f>
        <v>#DIV/0!</v>
      </c>
      <c r="G67" s="148" t="e">
        <f>+G65/G66</f>
        <v>#DIV/0!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</row>
    <row r="69" spans="1:36" ht="24" x14ac:dyDescent="0.55000000000000004">
      <c r="A69" s="69" t="s">
        <v>47</v>
      </c>
      <c r="B69" s="69"/>
    </row>
    <row r="70" spans="1:36" ht="46.5" x14ac:dyDescent="0.4">
      <c r="A70" s="220" t="s">
        <v>48</v>
      </c>
      <c r="B70" s="221"/>
      <c r="C70" s="151" t="s">
        <v>49</v>
      </c>
      <c r="D70" s="151" t="s">
        <v>50</v>
      </c>
      <c r="E70" s="151" t="s">
        <v>51</v>
      </c>
      <c r="F70" s="151"/>
      <c r="G70" s="151" t="s">
        <v>52</v>
      </c>
      <c r="H70" s="151" t="s">
        <v>53</v>
      </c>
    </row>
    <row r="71" spans="1:36" ht="21.75" x14ac:dyDescent="0.4">
      <c r="A71" s="222" t="s">
        <v>54</v>
      </c>
      <c r="B71" s="223"/>
      <c r="C71" s="222" t="str">
        <f>+E13</f>
        <v>ไม่ผ่านประเมิน</v>
      </c>
      <c r="D71" s="224"/>
      <c r="E71" s="224"/>
      <c r="F71" s="224"/>
      <c r="G71" s="223"/>
      <c r="H71" s="152" t="str">
        <f>+G13</f>
        <v>ไม่ได้มาตรฐาน</v>
      </c>
    </row>
    <row r="72" spans="1:36" ht="21.75" x14ac:dyDescent="0.4">
      <c r="A72" s="225" t="s">
        <v>55</v>
      </c>
      <c r="B72" s="226"/>
      <c r="C72" s="153">
        <f>+[1]ตารางวิเคราห์!D9</f>
        <v>0</v>
      </c>
      <c r="D72" s="153">
        <f>+[1]ตารางวิเคราห์!E9</f>
        <v>0</v>
      </c>
      <c r="E72" s="153">
        <f>+G18</f>
        <v>0</v>
      </c>
      <c r="F72" s="153"/>
      <c r="G72" s="153">
        <f>+E72</f>
        <v>0</v>
      </c>
      <c r="H72" s="154" t="str">
        <f>IF(G72=0,"ไม่ประเมิน",IF(G72&lt;2.01,"น้อย",IF(G72&lt;3.01,"ปานกลาง",IF(G72&lt;4.01,"ดี",IF(G72&gt;=4.01,"ดีมาก")))))</f>
        <v>ไม่ประเมิน</v>
      </c>
    </row>
    <row r="73" spans="1:36" ht="21.75" x14ac:dyDescent="0.4">
      <c r="A73" s="204" t="s">
        <v>56</v>
      </c>
      <c r="B73" s="205"/>
      <c r="C73" s="155">
        <f>+SUM(G33,G34,G35)/B32</f>
        <v>0</v>
      </c>
      <c r="D73" s="156">
        <f>+[1]ตารางวิเคราห์!E13</f>
        <v>0</v>
      </c>
      <c r="E73" s="156">
        <f>+[1]ตารางวิเคราห์!F13</f>
        <v>0</v>
      </c>
      <c r="F73" s="156"/>
      <c r="G73" s="155">
        <f>+C73</f>
        <v>0</v>
      </c>
      <c r="H73" s="154" t="str">
        <f>IF(G73=0,"ไม่ประเมิน",IF(G73&lt;2.01,"น้อย",IF(G73&lt;3.01,"ปานกลาง",IF(G73&lt;4.01,"ดี",IF(G73&gt;=4.01,"ดีมาก")))))</f>
        <v>ไม่ประเมิน</v>
      </c>
    </row>
    <row r="74" spans="1:36" ht="21.75" x14ac:dyDescent="0.4">
      <c r="A74" s="206" t="s">
        <v>57</v>
      </c>
      <c r="B74" s="207"/>
      <c r="C74" s="155" t="e">
        <f>+SUM(G37,G38,G56)/3</f>
        <v>#DIV/0!</v>
      </c>
      <c r="D74" s="156">
        <f>+[1]ตารางวิเคราห์!E16</f>
        <v>0</v>
      </c>
      <c r="E74" s="156">
        <f>+[1]ตารางวิเคราห์!F16</f>
        <v>0</v>
      </c>
      <c r="F74" s="156"/>
      <c r="G74" s="155" t="e">
        <f>+C74</f>
        <v>#DIV/0!</v>
      </c>
      <c r="H74" s="154" t="e">
        <f>IF(G74=0,"ไม่ประเมิน",IF(G74&lt;2.01,"น้อย",IF(G74&lt;3.01,"ปานกลาง",IF(G74&lt;4.01,"ดี",IF(G74&gt;=4.01,"ดีมาก")))))</f>
        <v>#DIV/0!</v>
      </c>
    </row>
    <row r="75" spans="1:36" ht="21.75" x14ac:dyDescent="0.4">
      <c r="A75" s="208" t="s">
        <v>58</v>
      </c>
      <c r="B75" s="209"/>
      <c r="C75" s="157">
        <f>+G58</f>
        <v>0</v>
      </c>
      <c r="D75" s="157" t="e">
        <f>+SUM(G59,G60,G61)/3</f>
        <v>#DIV/0!</v>
      </c>
      <c r="E75" s="158">
        <f>+[1]ตารางวิเคราห์!F19</f>
        <v>0</v>
      </c>
      <c r="F75" s="158"/>
      <c r="G75" s="157" t="e">
        <f>+SUM(G58,G59,G60,G61)/4</f>
        <v>#DIV/0!</v>
      </c>
      <c r="H75" s="154" t="e">
        <f>IF(G75=0,"ไม่ประเมิน",IF(G75&lt;2.01,"น้อย",IF(G75&lt;3.01,"ปานกลาง",IF(G75&lt;4.01,"ดี",IF(G75&gt;=4.01,"ดีมาก")))))</f>
        <v>#DIV/0!</v>
      </c>
    </row>
    <row r="76" spans="1:36" ht="21.75" x14ac:dyDescent="0.4">
      <c r="A76" s="210" t="s">
        <v>59</v>
      </c>
      <c r="B76" s="211"/>
      <c r="C76" s="159">
        <f>+[1]ตารางวิเคราห์!D22</f>
        <v>0</v>
      </c>
      <c r="D76" s="160">
        <f>+G64</f>
        <v>0</v>
      </c>
      <c r="E76" s="159">
        <f>+[1]ตารางวิเคราห์!F22</f>
        <v>0</v>
      </c>
      <c r="F76" s="159"/>
      <c r="G76" s="160">
        <f>+D76</f>
        <v>0</v>
      </c>
      <c r="H76" s="154" t="str">
        <f>IF(G76=0,"ไม่ประเมิน",IF(G76&lt;2.01,"น้อย",IF(G76&lt;3.01,"ปานกลาง",IF(G76&lt;4.01,"ดี",IF(G76&gt;=4.01,"ดีมาก")))))</f>
        <v>ไม่ประเมิน</v>
      </c>
    </row>
    <row r="77" spans="1:36" ht="24" customHeight="1" x14ac:dyDescent="0.4">
      <c r="A77" s="212" t="s">
        <v>53</v>
      </c>
      <c r="B77" s="196"/>
      <c r="C77" s="161" t="e">
        <f>+SUM(G33,G34,G35,G37,G38,G56,G58)/7</f>
        <v>#DIV/0!</v>
      </c>
      <c r="D77" s="161" t="e">
        <f>+SUM(G59,G60,G61,G64)/4</f>
        <v>#DIV/0!</v>
      </c>
      <c r="E77" s="161">
        <f>+E72</f>
        <v>0</v>
      </c>
      <c r="F77" s="161"/>
      <c r="G77" s="214" t="e">
        <f>+G67</f>
        <v>#DIV/0!</v>
      </c>
      <c r="H77" s="202" t="e">
        <f>IF(G77&lt;2.01,"น้อย",IF(G77&lt;3.01,"ปานกลาง",IF(G77&lt;4.01,"ดี",IF(G77&gt;=4.01,"ดีมาก"))))</f>
        <v>#DIV/0!</v>
      </c>
    </row>
    <row r="78" spans="1:36" ht="21.75" customHeight="1" x14ac:dyDescent="0.4">
      <c r="A78" s="213"/>
      <c r="B78" s="197"/>
      <c r="C78" s="162" t="e">
        <f>IF(C77&lt;2.01,"น้อย",IF(C77&lt;3.01,"ปานกลาง",IF(C77&lt;4.01,"ดี",IF(C77&gt;=4.01,"ดีมาก"))))</f>
        <v>#DIV/0!</v>
      </c>
      <c r="D78" s="162" t="e">
        <f>IF(D77&lt;2.01,"น้อย",IF(D77&lt;3.01,"ปานกลาง",IF(D77&lt;4.01,"ดี",IF(D77&gt;=4.01,"ดีมาก"))))</f>
        <v>#DIV/0!</v>
      </c>
      <c r="E78" s="162" t="str">
        <f>IF(E77&lt;2.01,"น้อย",IF(E77&lt;3.01,"ปานกลาง",IF(E77&lt;4.01,"ดี",IF(E77&gt;=4.01,"ดีมาก"))))</f>
        <v>น้อย</v>
      </c>
      <c r="F78" s="163"/>
      <c r="G78" s="214"/>
      <c r="H78" s="203"/>
    </row>
    <row r="79" spans="1:36" s="36" customFormat="1" x14ac:dyDescent="0.4"/>
    <row r="80" spans="1:36" s="36" customFormat="1" x14ac:dyDescent="0.4"/>
    <row r="81" s="36" customFormat="1" x14ac:dyDescent="0.4"/>
    <row r="82" s="36" customFormat="1" x14ac:dyDescent="0.4"/>
    <row r="83" s="36" customFormat="1" x14ac:dyDescent="0.4"/>
    <row r="84" s="36" customFormat="1" x14ac:dyDescent="0.4"/>
    <row r="85" s="36" customFormat="1" x14ac:dyDescent="0.4"/>
    <row r="86" s="36" customFormat="1" x14ac:dyDescent="0.4"/>
    <row r="87" s="36" customFormat="1" x14ac:dyDescent="0.4"/>
    <row r="88" s="36" customFormat="1" x14ac:dyDescent="0.4"/>
    <row r="89" s="36" customFormat="1" x14ac:dyDescent="0.4"/>
    <row r="90" s="36" customFormat="1" x14ac:dyDescent="0.4"/>
    <row r="91" s="36" customFormat="1" x14ac:dyDescent="0.4"/>
    <row r="92" s="36" customFormat="1" x14ac:dyDescent="0.4"/>
    <row r="93" s="36" customFormat="1" x14ac:dyDescent="0.4"/>
    <row r="94" s="36" customFormat="1" x14ac:dyDescent="0.4"/>
    <row r="95" s="36" customFormat="1" x14ac:dyDescent="0.4"/>
    <row r="96" s="36" customFormat="1" x14ac:dyDescent="0.4"/>
    <row r="97" s="36" customFormat="1" x14ac:dyDescent="0.4"/>
    <row r="98" s="36" customFormat="1" x14ac:dyDescent="0.4"/>
    <row r="99" s="36" customFormat="1" x14ac:dyDescent="0.4"/>
    <row r="100" s="36" customFormat="1" x14ac:dyDescent="0.4"/>
    <row r="101" s="36" customFormat="1" x14ac:dyDescent="0.4"/>
    <row r="102" s="36" customFormat="1" x14ac:dyDescent="0.4"/>
    <row r="103" s="36" customFormat="1" x14ac:dyDescent="0.4"/>
    <row r="104" s="36" customFormat="1" x14ac:dyDescent="0.4"/>
    <row r="105" s="36" customFormat="1" x14ac:dyDescent="0.4"/>
    <row r="106" s="36" customFormat="1" x14ac:dyDescent="0.4"/>
    <row r="107" s="36" customFormat="1" x14ac:dyDescent="0.4"/>
    <row r="108" s="36" customFormat="1" x14ac:dyDescent="0.4"/>
    <row r="109" s="36" customFormat="1" x14ac:dyDescent="0.4"/>
    <row r="110" s="36" customFormat="1" x14ac:dyDescent="0.4"/>
    <row r="111" s="36" customFormat="1" x14ac:dyDescent="0.4"/>
    <row r="112" s="36" customFormat="1" x14ac:dyDescent="0.4"/>
    <row r="113" s="36" customFormat="1" x14ac:dyDescent="0.4"/>
    <row r="114" s="36" customFormat="1" x14ac:dyDescent="0.4"/>
    <row r="115" s="36" customFormat="1" x14ac:dyDescent="0.4"/>
    <row r="116" s="36" customFormat="1" x14ac:dyDescent="0.4"/>
    <row r="117" s="36" customFormat="1" x14ac:dyDescent="0.4"/>
    <row r="118" s="36" customFormat="1" x14ac:dyDescent="0.4"/>
    <row r="119" s="36" customFormat="1" x14ac:dyDescent="0.4"/>
    <row r="120" s="36" customFormat="1" x14ac:dyDescent="0.4"/>
    <row r="121" s="36" customFormat="1" x14ac:dyDescent="0.4"/>
    <row r="122" s="36" customFormat="1" x14ac:dyDescent="0.4"/>
    <row r="123" s="36" customFormat="1" x14ac:dyDescent="0.4"/>
    <row r="124" s="36" customFormat="1" x14ac:dyDescent="0.4"/>
    <row r="125" s="36" customFormat="1" x14ac:dyDescent="0.4"/>
    <row r="126" s="36" customFormat="1" x14ac:dyDescent="0.4"/>
    <row r="127" s="36" customFormat="1" x14ac:dyDescent="0.4"/>
    <row r="128" s="36" customFormat="1" x14ac:dyDescent="0.4"/>
    <row r="129" s="36" customFormat="1" x14ac:dyDescent="0.4"/>
    <row r="130" s="36" customFormat="1" x14ac:dyDescent="0.4"/>
    <row r="131" s="36" customFormat="1" x14ac:dyDescent="0.4"/>
    <row r="132" s="36" customFormat="1" x14ac:dyDescent="0.4"/>
    <row r="133" s="36" customFormat="1" x14ac:dyDescent="0.4"/>
    <row r="134" s="36" customFormat="1" x14ac:dyDescent="0.4"/>
    <row r="135" s="36" customFormat="1" x14ac:dyDescent="0.4"/>
    <row r="136" s="36" customFormat="1" x14ac:dyDescent="0.4"/>
    <row r="137" s="36" customFormat="1" x14ac:dyDescent="0.4"/>
    <row r="138" s="36" customFormat="1" x14ac:dyDescent="0.4"/>
    <row r="139" s="36" customFormat="1" x14ac:dyDescent="0.4"/>
    <row r="140" s="36" customFormat="1" x14ac:dyDescent="0.4"/>
    <row r="141" s="36" customFormat="1" x14ac:dyDescent="0.4"/>
    <row r="142" s="36" customFormat="1" x14ac:dyDescent="0.4"/>
    <row r="143" s="36" customFormat="1" x14ac:dyDescent="0.4"/>
    <row r="144" s="36" customFormat="1" x14ac:dyDescent="0.4"/>
    <row r="145" s="36" customFormat="1" x14ac:dyDescent="0.4"/>
    <row r="146" s="36" customFormat="1" x14ac:dyDescent="0.4"/>
    <row r="147" s="36" customFormat="1" x14ac:dyDescent="0.4"/>
    <row r="148" s="36" customFormat="1" x14ac:dyDescent="0.4"/>
    <row r="149" s="36" customFormat="1" x14ac:dyDescent="0.4"/>
    <row r="150" s="36" customFormat="1" x14ac:dyDescent="0.4"/>
    <row r="151" s="36" customFormat="1" x14ac:dyDescent="0.4"/>
    <row r="152" s="36" customFormat="1" x14ac:dyDescent="0.4"/>
    <row r="153" s="36" customFormat="1" x14ac:dyDescent="0.4"/>
    <row r="154" s="36" customFormat="1" x14ac:dyDescent="0.4"/>
    <row r="155" s="36" customFormat="1" x14ac:dyDescent="0.4"/>
    <row r="156" s="36" customFormat="1" x14ac:dyDescent="0.4"/>
    <row r="157" s="36" customFormat="1" x14ac:dyDescent="0.4"/>
    <row r="158" s="36" customFormat="1" x14ac:dyDescent="0.4"/>
    <row r="159" s="36" customFormat="1" x14ac:dyDescent="0.4"/>
    <row r="160" s="36" customFormat="1" x14ac:dyDescent="0.4"/>
    <row r="161" s="36" customFormat="1" x14ac:dyDescent="0.4"/>
    <row r="162" s="36" customFormat="1" x14ac:dyDescent="0.4"/>
    <row r="163" s="36" customFormat="1" x14ac:dyDescent="0.4"/>
    <row r="164" s="36" customFormat="1" x14ac:dyDescent="0.4"/>
    <row r="165" s="36" customFormat="1" x14ac:dyDescent="0.4"/>
    <row r="166" s="36" customFormat="1" x14ac:dyDescent="0.4"/>
    <row r="167" s="36" customFormat="1" x14ac:dyDescent="0.4"/>
    <row r="168" s="36" customFormat="1" x14ac:dyDescent="0.4"/>
    <row r="169" s="36" customFormat="1" x14ac:dyDescent="0.4"/>
    <row r="170" s="36" customFormat="1" x14ac:dyDescent="0.4"/>
    <row r="171" s="36" customFormat="1" x14ac:dyDescent="0.4"/>
    <row r="172" s="36" customFormat="1" x14ac:dyDescent="0.4"/>
    <row r="173" s="36" customFormat="1" x14ac:dyDescent="0.4"/>
    <row r="174" s="36" customFormat="1" x14ac:dyDescent="0.4"/>
    <row r="175" s="36" customFormat="1" x14ac:dyDescent="0.4"/>
    <row r="176" s="36" customFormat="1" x14ac:dyDescent="0.4"/>
    <row r="177" s="36" customFormat="1" x14ac:dyDescent="0.4"/>
    <row r="178" s="36" customFormat="1" x14ac:dyDescent="0.4"/>
    <row r="179" s="36" customFormat="1" x14ac:dyDescent="0.4"/>
    <row r="180" s="36" customFormat="1" x14ac:dyDescent="0.4"/>
    <row r="181" s="36" customFormat="1" x14ac:dyDescent="0.4"/>
    <row r="182" s="36" customFormat="1" x14ac:dyDescent="0.4"/>
    <row r="183" s="36" customFormat="1" x14ac:dyDescent="0.4"/>
    <row r="184" s="36" customFormat="1" x14ac:dyDescent="0.4"/>
    <row r="185" s="36" customFormat="1" x14ac:dyDescent="0.4"/>
    <row r="186" s="36" customFormat="1" x14ac:dyDescent="0.4"/>
    <row r="187" s="36" customFormat="1" x14ac:dyDescent="0.4"/>
    <row r="188" s="36" customFormat="1" x14ac:dyDescent="0.4"/>
    <row r="189" s="36" customFormat="1" x14ac:dyDescent="0.4"/>
    <row r="190" s="36" customFormat="1" x14ac:dyDescent="0.4"/>
    <row r="191" s="36" customFormat="1" x14ac:dyDescent="0.4"/>
    <row r="192" s="36" customFormat="1" x14ac:dyDescent="0.4"/>
    <row r="193" s="36" customFormat="1" x14ac:dyDescent="0.4"/>
    <row r="194" s="36" customFormat="1" x14ac:dyDescent="0.4"/>
    <row r="195" s="36" customFormat="1" x14ac:dyDescent="0.4"/>
    <row r="196" s="36" customFormat="1" x14ac:dyDescent="0.4"/>
    <row r="197" s="36" customFormat="1" x14ac:dyDescent="0.4"/>
    <row r="198" s="36" customFormat="1" x14ac:dyDescent="0.4"/>
    <row r="199" s="36" customFormat="1" x14ac:dyDescent="0.4"/>
    <row r="200" s="36" customFormat="1" x14ac:dyDescent="0.4"/>
    <row r="201" s="36" customFormat="1" x14ac:dyDescent="0.4"/>
    <row r="202" s="36" customFormat="1" x14ac:dyDescent="0.4"/>
    <row r="203" s="36" customFormat="1" x14ac:dyDescent="0.4"/>
    <row r="204" s="36" customFormat="1" x14ac:dyDescent="0.4"/>
    <row r="205" s="36" customFormat="1" x14ac:dyDescent="0.4"/>
    <row r="206" s="36" customFormat="1" x14ac:dyDescent="0.4"/>
    <row r="207" s="36" customFormat="1" x14ac:dyDescent="0.4"/>
    <row r="208" s="36" customFormat="1" x14ac:dyDescent="0.4"/>
    <row r="209" s="36" customFormat="1" x14ac:dyDescent="0.4"/>
    <row r="210" s="36" customFormat="1" x14ac:dyDescent="0.4"/>
    <row r="211" s="36" customFormat="1" x14ac:dyDescent="0.4"/>
    <row r="212" s="36" customFormat="1" x14ac:dyDescent="0.4"/>
    <row r="213" s="36" customFormat="1" x14ac:dyDescent="0.4"/>
    <row r="214" s="36" customFormat="1" x14ac:dyDescent="0.4"/>
    <row r="215" s="36" customFormat="1" x14ac:dyDescent="0.4"/>
    <row r="216" s="36" customFormat="1" x14ac:dyDescent="0.4"/>
    <row r="217" s="36" customFormat="1" x14ac:dyDescent="0.4"/>
    <row r="218" s="36" customFormat="1" x14ac:dyDescent="0.4"/>
  </sheetData>
  <sheetProtection algorithmName="SHA-512" hashValue="fbTJV4Bnr+9iBwbH0/8Y/oEjOMXSz1CWXK2//C5+vu5M0PnwrvwAlJ5NYtpwF95VvQYUY6249kf7W7ExQwxWhA==" saltValue="458d3CNVuwgkyGwZrrcaQg==" spinCount="100000" sheet="1" objects="1" scenarios="1"/>
  <mergeCells count="19">
    <mergeCell ref="A77:A78"/>
    <mergeCell ref="G77:G78"/>
    <mergeCell ref="H77:H78"/>
    <mergeCell ref="A7:B7"/>
    <mergeCell ref="A13:B13"/>
    <mergeCell ref="B27:B31"/>
    <mergeCell ref="A70:B70"/>
    <mergeCell ref="A71:B71"/>
    <mergeCell ref="A74:B74"/>
    <mergeCell ref="A75:B75"/>
    <mergeCell ref="A76:B76"/>
    <mergeCell ref="A72:B72"/>
    <mergeCell ref="A73:B73"/>
    <mergeCell ref="A1:G1"/>
    <mergeCell ref="C71:G71"/>
    <mergeCell ref="D6:E6"/>
    <mergeCell ref="B23:B24"/>
    <mergeCell ref="B39:B50"/>
    <mergeCell ref="A2:G2"/>
  </mergeCells>
  <conditionalFormatting sqref="D14 G22:G24 G27 G33:G35 G56 G58:G61 G64 G37:G39">
    <cfRule type="containsText" dxfId="174" priority="140" operator="containsText" text="ไม่ผ่าน">
      <formula>NOT(ISERROR(SEARCH("ไม่ผ่าน",D14)))</formula>
    </cfRule>
    <cfRule type="cellIs" dxfId="173" priority="141" stopIfTrue="1" operator="equal">
      <formula>"ต้องปรับปรุงเร่งด่วน"</formula>
    </cfRule>
    <cfRule type="cellIs" dxfId="172" priority="142" stopIfTrue="1" operator="equal">
      <formula>"ต้องปรับปรุง"</formula>
    </cfRule>
    <cfRule type="cellIs" dxfId="171" priority="143" stopIfTrue="1" operator="equal">
      <formula>"ต้องปรับปรุงเร่งด่วน"</formula>
    </cfRule>
    <cfRule type="cellIs" dxfId="170" priority="144" stopIfTrue="1" operator="equal">
      <formula>"ต้องปรับปรุงเร่งด่วน"</formula>
    </cfRule>
  </conditionalFormatting>
  <conditionalFormatting sqref="D14 E13:G13">
    <cfRule type="containsText" dxfId="169" priority="139" operator="containsText" text="ไม่ผ่านเกณฑ์">
      <formula>NOT(ISERROR(SEARCH("ไม่ผ่านเกณฑ์",D13)))</formula>
    </cfRule>
  </conditionalFormatting>
  <conditionalFormatting sqref="D6">
    <cfRule type="containsText" dxfId="168" priority="138" operator="containsText" text="ไม่ผ่านเกณฑ์">
      <formula>NOT(ISERROR(SEARCH("ไม่ผ่านเกณฑ์",D6)))</formula>
    </cfRule>
  </conditionalFormatting>
  <conditionalFormatting sqref="D14:F14 H71">
    <cfRule type="containsText" dxfId="167" priority="137" operator="containsText" text="หลักสูตรไม่ได้มาตรฐาน">
      <formula>NOT(ISERROR(SEARCH("หลักสูตรไม่ได้มาตรฐาน",D14)))</formula>
    </cfRule>
  </conditionalFormatting>
  <conditionalFormatting sqref="E9:F12">
    <cfRule type="containsText" dxfId="166" priority="136" operator="containsText" text="ไม่ผ่าน">
      <formula>NOT(ISERROR(SEARCH("ไม่ผ่าน",E9)))</formula>
    </cfRule>
  </conditionalFormatting>
  <conditionalFormatting sqref="D67 C78:F78 H72:H77">
    <cfRule type="containsText" dxfId="165" priority="131" operator="containsText" text="ระดับคุณภาพน้อย">
      <formula>NOT(ISERROR(SEARCH("ระดับคุณภาพน้อย",C67)))</formula>
    </cfRule>
    <cfRule type="cellIs" dxfId="164" priority="132" stopIfTrue="1" operator="equal">
      <formula>"ต้องปรับปรุงเร่งด่วน"</formula>
    </cfRule>
    <cfRule type="cellIs" dxfId="163" priority="133" stopIfTrue="1" operator="equal">
      <formula>"ต้องปรับปรุง"</formula>
    </cfRule>
    <cfRule type="cellIs" dxfId="162" priority="134" stopIfTrue="1" operator="equal">
      <formula>"ต้องปรับปรุงเร่งด่วน"</formula>
    </cfRule>
    <cfRule type="cellIs" dxfId="161" priority="135" stopIfTrue="1" operator="equal">
      <formula>"ต้องปรับปรุงเร่งด่วน"</formula>
    </cfRule>
  </conditionalFormatting>
  <conditionalFormatting sqref="C71">
    <cfRule type="containsText" dxfId="160" priority="130" operator="containsText" text="ไม่ผ่านเกณฑ์การประเมิน">
      <formula>NOT(ISERROR(SEARCH("ไม่ผ่านเกณฑ์การประเมิน",C71)))</formula>
    </cfRule>
  </conditionalFormatting>
  <conditionalFormatting sqref="E78:F78 H72:H76">
    <cfRule type="containsText" dxfId="159" priority="129" operator="containsText" text="ไม่ประเมิน">
      <formula>NOT(ISERROR(SEARCH("ไม่ประเมิน",E72)))</formula>
    </cfRule>
  </conditionalFormatting>
  <conditionalFormatting sqref="G13">
    <cfRule type="containsText" dxfId="158" priority="128" operator="containsText" text="ไม่ได้มาตรฐาน">
      <formula>NOT(ISERROR(SEARCH("ไม่ได้มาตรฐาน",G13)))</formula>
    </cfRule>
  </conditionalFormatting>
  <conditionalFormatting sqref="E13:F13 C71:G71">
    <cfRule type="containsText" dxfId="157" priority="127" operator="containsText" text="ไม่ผ่านประเมิน">
      <formula>NOT(ISERROR(SEARCH("ไม่ผ่านประเมิน",C13)))</formula>
    </cfRule>
  </conditionalFormatting>
  <conditionalFormatting sqref="E8:E12">
    <cfRule type="containsText" dxfId="156" priority="43" operator="containsText" text="ไม่ผ่าน">
      <formula>NOT(ISERROR(SEARCH("ไม่ผ่าน",E8)))</formula>
    </cfRule>
    <cfRule type="containsText" dxfId="155" priority="44" operator="containsText" text="ไม่ผ่าน">
      <formula>NOT(ISERROR(SEARCH("ไม่ผ่าน",E8)))</formula>
    </cfRule>
    <cfRule type="cellIs" dxfId="154" priority="45" stopIfTrue="1" operator="equal">
      <formula>"ต้องปรับปรุงเร่งด่วน"</formula>
    </cfRule>
    <cfRule type="cellIs" dxfId="153" priority="46" stopIfTrue="1" operator="equal">
      <formula>"ต้องปรับปรุง"</formula>
    </cfRule>
    <cfRule type="cellIs" dxfId="152" priority="47" stopIfTrue="1" operator="equal">
      <formula>"ต้องปรับปรุงเร่งด่วน"</formula>
    </cfRule>
    <cfRule type="cellIs" dxfId="151" priority="48" stopIfTrue="1" operator="equal">
      <formula>"ต้องปรับปรุงเร่งด่วน"</formula>
    </cfRule>
  </conditionalFormatting>
  <conditionalFormatting sqref="E9:E12">
    <cfRule type="containsText" dxfId="150" priority="37" operator="containsText" text="ไม่ผ่าน">
      <formula>NOT(ISERROR(SEARCH("ไม่ผ่าน",E9)))</formula>
    </cfRule>
    <cfRule type="containsText" dxfId="149" priority="38" operator="containsText" text="ไม่ผ่าน">
      <formula>NOT(ISERROR(SEARCH("ไม่ผ่าน",E9)))</formula>
    </cfRule>
    <cfRule type="cellIs" dxfId="148" priority="39" stopIfTrue="1" operator="equal">
      <formula>"ต้องปรับปรุงเร่งด่วน"</formula>
    </cfRule>
    <cfRule type="cellIs" dxfId="147" priority="40" stopIfTrue="1" operator="equal">
      <formula>"ต้องปรับปรุง"</formula>
    </cfRule>
    <cfRule type="cellIs" dxfId="146" priority="41" stopIfTrue="1" operator="equal">
      <formula>"ต้องปรับปรุงเร่งด่วน"</formula>
    </cfRule>
    <cfRule type="cellIs" dxfId="145" priority="42" stopIfTrue="1" operator="equal">
      <formula>"ต้องปรับปรุงเร่งด่วน"</formula>
    </cfRule>
  </conditionalFormatting>
  <conditionalFormatting sqref="E67">
    <cfRule type="containsText" dxfId="144" priority="32" operator="containsText" text="ระดับคุณภาพน้อย">
      <formula>NOT(ISERROR(SEARCH("ระดับคุณภาพน้อย",E67)))</formula>
    </cfRule>
    <cfRule type="cellIs" dxfId="143" priority="33" stopIfTrue="1" operator="equal">
      <formula>"ต้องปรับปรุงเร่งด่วน"</formula>
    </cfRule>
    <cfRule type="cellIs" dxfId="142" priority="34" stopIfTrue="1" operator="equal">
      <formula>"ต้องปรับปรุง"</formula>
    </cfRule>
    <cfRule type="cellIs" dxfId="141" priority="35" stopIfTrue="1" operator="equal">
      <formula>"ต้องปรับปรุงเร่งด่วน"</formula>
    </cfRule>
    <cfRule type="cellIs" dxfId="140" priority="36" stopIfTrue="1" operator="equal">
      <formula>"ต้องปรับปรุงเร่งด่วน"</formula>
    </cfRule>
  </conditionalFormatting>
  <conditionalFormatting sqref="G22:G24">
    <cfRule type="containsText" dxfId="139" priority="27" operator="containsText" text="ไม่ผ่าน">
      <formula>NOT(ISERROR(SEARCH("ไม่ผ่าน",G22)))</formula>
    </cfRule>
    <cfRule type="cellIs" dxfId="138" priority="28" stopIfTrue="1" operator="equal">
      <formula>"ต้องปรับปรุงเร่งด่วน"</formula>
    </cfRule>
    <cfRule type="cellIs" dxfId="137" priority="29" stopIfTrue="1" operator="equal">
      <formula>"ต้องปรับปรุง"</formula>
    </cfRule>
    <cfRule type="cellIs" dxfId="136" priority="30" stopIfTrue="1" operator="equal">
      <formula>"ต้องปรับปรุงเร่งด่วน"</formula>
    </cfRule>
    <cfRule type="cellIs" dxfId="135" priority="31" stopIfTrue="1" operator="equal">
      <formula>"ต้องปรับปรุงเร่งด่วน"</formula>
    </cfRule>
  </conditionalFormatting>
  <conditionalFormatting sqref="G27">
    <cfRule type="containsText" dxfId="134" priority="22" operator="containsText" text="ไม่ผ่าน">
      <formula>NOT(ISERROR(SEARCH("ไม่ผ่าน",G27)))</formula>
    </cfRule>
    <cfRule type="cellIs" dxfId="133" priority="23" stopIfTrue="1" operator="equal">
      <formula>"ต้องปรับปรุงเร่งด่วน"</formula>
    </cfRule>
    <cfRule type="cellIs" dxfId="132" priority="24" stopIfTrue="1" operator="equal">
      <formula>"ต้องปรับปรุง"</formula>
    </cfRule>
    <cfRule type="cellIs" dxfId="131" priority="25" stopIfTrue="1" operator="equal">
      <formula>"ต้องปรับปรุงเร่งด่วน"</formula>
    </cfRule>
    <cfRule type="cellIs" dxfId="130" priority="26" stopIfTrue="1" operator="equal">
      <formula>"ต้องปรับปรุงเร่งด่วน"</formula>
    </cfRule>
  </conditionalFormatting>
  <conditionalFormatting sqref="F20">
    <cfRule type="containsText" dxfId="129" priority="17" operator="containsText" text="ไม่ผ่าน">
      <formula>NOT(ISERROR(SEARCH("ไม่ผ่าน",F20)))</formula>
    </cfRule>
    <cfRule type="cellIs" dxfId="128" priority="18" stopIfTrue="1" operator="equal">
      <formula>"ต้องปรับปรุงเร่งด่วน"</formula>
    </cfRule>
    <cfRule type="cellIs" dxfId="127" priority="19" stopIfTrue="1" operator="equal">
      <formula>"ต้องปรับปรุง"</formula>
    </cfRule>
    <cfRule type="cellIs" dxfId="126" priority="20" stopIfTrue="1" operator="equal">
      <formula>"ต้องปรับปรุงเร่งด่วน"</formula>
    </cfRule>
    <cfRule type="cellIs" dxfId="125" priority="21" stopIfTrue="1" operator="equal">
      <formula>"ต้องปรับปรุงเร่งด่วน"</formula>
    </cfRule>
  </conditionalFormatting>
  <conditionalFormatting sqref="F21">
    <cfRule type="containsText" dxfId="124" priority="12" operator="containsText" text="ไม่ผ่าน">
      <formula>NOT(ISERROR(SEARCH("ไม่ผ่าน",F21)))</formula>
    </cfRule>
    <cfRule type="cellIs" dxfId="123" priority="13" stopIfTrue="1" operator="equal">
      <formula>"ต้องปรับปรุงเร่งด่วน"</formula>
    </cfRule>
    <cfRule type="cellIs" dxfId="122" priority="14" stopIfTrue="1" operator="equal">
      <formula>"ต้องปรับปรุง"</formula>
    </cfRule>
    <cfRule type="cellIs" dxfId="121" priority="15" stopIfTrue="1" operator="equal">
      <formula>"ต้องปรับปรุงเร่งด่วน"</formula>
    </cfRule>
    <cfRule type="cellIs" dxfId="120" priority="16" stopIfTrue="1" operator="equal">
      <formula>"ต้องปรับปรุงเร่งด่วน"</formula>
    </cfRule>
  </conditionalFormatting>
  <conditionalFormatting sqref="G18">
    <cfRule type="containsText" dxfId="119" priority="7" operator="containsText" text="ไม่ผ่าน">
      <formula>NOT(ISERROR(SEARCH("ไม่ผ่าน",G18)))</formula>
    </cfRule>
    <cfRule type="cellIs" dxfId="118" priority="8" stopIfTrue="1" operator="equal">
      <formula>"ต้องปรับปรุงเร่งด่วน"</formula>
    </cfRule>
    <cfRule type="cellIs" dxfId="117" priority="9" stopIfTrue="1" operator="equal">
      <formula>"ต้องปรับปรุง"</formula>
    </cfRule>
    <cfRule type="cellIs" dxfId="116" priority="10" stopIfTrue="1" operator="equal">
      <formula>"ต้องปรับปรุงเร่งด่วน"</formula>
    </cfRule>
    <cfRule type="cellIs" dxfId="115" priority="11" stopIfTrue="1" operator="equal">
      <formula>"ต้องปรับปรุงเร่งด่วน"</formula>
    </cfRule>
  </conditionalFormatting>
  <conditionalFormatting sqref="E8:E12">
    <cfRule type="containsText" dxfId="114" priority="1" operator="containsText" text="ไม่ผ่าน">
      <formula>NOT(ISERROR(SEARCH("ไม่ผ่าน",E8)))</formula>
    </cfRule>
    <cfRule type="containsText" dxfId="113" priority="2" operator="containsText" text="ไม่ผ่าน">
      <formula>NOT(ISERROR(SEARCH("ไม่ผ่าน",E8)))</formula>
    </cfRule>
    <cfRule type="cellIs" dxfId="112" priority="3" stopIfTrue="1" operator="equal">
      <formula>"ต้องปรับปรุงเร่งด่วน"</formula>
    </cfRule>
    <cfRule type="cellIs" dxfId="111" priority="4" stopIfTrue="1" operator="equal">
      <formula>"ต้องปรับปรุง"</formula>
    </cfRule>
    <cfRule type="cellIs" dxfId="110" priority="5" stopIfTrue="1" operator="equal">
      <formula>"ต้องปรับปรุงเร่งด่วน"</formula>
    </cfRule>
    <cfRule type="cellIs" dxfId="109" priority="6" stopIfTrue="1" operator="equal">
      <formula>"ต้องปรับปรุงเร่งด่วน"</formula>
    </cfRule>
  </conditionalFormatting>
  <pageMargins left="0.23622047244094491" right="0.1968503937007874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206"/>
  <sheetViews>
    <sheetView workbookViewId="0">
      <selection activeCell="D7" sqref="D7"/>
    </sheetView>
  </sheetViews>
  <sheetFormatPr defaultRowHeight="17.25" x14ac:dyDescent="0.4"/>
  <cols>
    <col min="1" max="1" width="40.75" style="37" customWidth="1"/>
    <col min="2" max="2" width="7.75" style="184" customWidth="1"/>
    <col min="3" max="3" width="12.5" style="37" customWidth="1"/>
    <col min="4" max="4" width="9.125" style="37" customWidth="1"/>
    <col min="5" max="5" width="10.25" style="37" customWidth="1"/>
    <col min="6" max="6" width="9.375" style="37" hidden="1" customWidth="1"/>
    <col min="7" max="7" width="10.75" style="37" customWidth="1"/>
    <col min="8" max="8" width="9.75" style="36" customWidth="1"/>
    <col min="9" max="38" width="9" style="36"/>
    <col min="39" max="16384" width="9" style="37"/>
  </cols>
  <sheetData>
    <row r="1" spans="1:38" ht="27.75" x14ac:dyDescent="0.65">
      <c r="A1" s="236" t="s">
        <v>114</v>
      </c>
      <c r="B1" s="236"/>
      <c r="C1" s="236"/>
      <c r="D1" s="236"/>
      <c r="E1" s="236"/>
      <c r="F1" s="236"/>
      <c r="G1" s="236"/>
    </row>
    <row r="2" spans="1:38" ht="27.75" x14ac:dyDescent="0.65">
      <c r="A2" s="228" t="s">
        <v>95</v>
      </c>
      <c r="B2" s="228"/>
      <c r="C2" s="228"/>
      <c r="D2" s="228"/>
      <c r="E2" s="228"/>
      <c r="F2" s="228"/>
      <c r="G2" s="228"/>
    </row>
    <row r="3" spans="1:38" s="41" customFormat="1" ht="21.75" x14ac:dyDescent="0.5">
      <c r="A3" s="38" t="s">
        <v>96</v>
      </c>
      <c r="B3" s="30"/>
      <c r="C3" s="9"/>
      <c r="D3" s="10"/>
      <c r="E3" s="10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s="41" customFormat="1" ht="21.75" x14ac:dyDescent="0.5">
      <c r="A4" s="38" t="s">
        <v>0</v>
      </c>
      <c r="B4" s="164" t="s">
        <v>77</v>
      </c>
      <c r="C4" s="42"/>
      <c r="D4" s="43"/>
      <c r="E4" s="43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 s="41" customFormat="1" ht="21.75" x14ac:dyDescent="0.5">
      <c r="A5" s="38" t="s">
        <v>1</v>
      </c>
      <c r="B5" s="31"/>
      <c r="C5" s="11"/>
      <c r="D5" s="12"/>
      <c r="E5" s="12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ht="24" x14ac:dyDescent="0.5">
      <c r="A6" s="44" t="s">
        <v>2</v>
      </c>
      <c r="B6" s="165"/>
      <c r="C6" s="46"/>
      <c r="D6" s="229" t="str">
        <f>+G20</f>
        <v>ไม่ได้มาตรฐาน</v>
      </c>
      <c r="E6" s="229"/>
      <c r="F6" s="166"/>
      <c r="G6" s="46"/>
    </row>
    <row r="7" spans="1:38" ht="24" x14ac:dyDescent="0.4">
      <c r="A7" s="230" t="s">
        <v>3</v>
      </c>
      <c r="B7" s="231"/>
      <c r="C7" s="47" t="s">
        <v>4</v>
      </c>
      <c r="D7" s="48" t="s">
        <v>115</v>
      </c>
      <c r="E7" s="49" t="s">
        <v>6</v>
      </c>
      <c r="F7" s="167"/>
      <c r="G7" s="50"/>
    </row>
    <row r="8" spans="1:38" ht="24" x14ac:dyDescent="0.4">
      <c r="A8" s="168" t="s">
        <v>97</v>
      </c>
      <c r="B8" s="169">
        <f>+C8+D8</f>
        <v>1</v>
      </c>
      <c r="C8" s="1">
        <v>1</v>
      </c>
      <c r="D8" s="4"/>
      <c r="E8" s="54" t="str">
        <f>IF(B8=0,"ไม่ประเมิน",IF(B8=1,"ไม่ผ่าน",IF(B8=2,"ผ่าน")))</f>
        <v>ไม่ผ่าน</v>
      </c>
      <c r="F8" s="170"/>
      <c r="G8" s="50"/>
    </row>
    <row r="9" spans="1:38" ht="24" x14ac:dyDescent="0.4">
      <c r="A9" s="171" t="s">
        <v>98</v>
      </c>
      <c r="B9" s="53">
        <f t="shared" ref="B9:B19" si="0">+C9+D9</f>
        <v>1</v>
      </c>
      <c r="C9" s="2">
        <v>1</v>
      </c>
      <c r="D9" s="5"/>
      <c r="E9" s="54" t="str">
        <f t="shared" ref="E9:E19" si="1">IF(B9=0,"ไม่ประเมิน",IF(B9=1,"ไม่ผ่าน",IF(B9=2,"ผ่าน")))</f>
        <v>ไม่ผ่าน</v>
      </c>
      <c r="F9" s="170"/>
      <c r="G9" s="50"/>
    </row>
    <row r="10" spans="1:38" ht="24" x14ac:dyDescent="0.4">
      <c r="A10" s="171" t="s">
        <v>99</v>
      </c>
      <c r="B10" s="53">
        <f t="shared" si="0"/>
        <v>1</v>
      </c>
      <c r="C10" s="2">
        <v>1</v>
      </c>
      <c r="D10" s="5"/>
      <c r="E10" s="54" t="str">
        <f t="shared" si="1"/>
        <v>ไม่ผ่าน</v>
      </c>
      <c r="F10" s="170"/>
      <c r="G10" s="50"/>
    </row>
    <row r="11" spans="1:38" ht="24" x14ac:dyDescent="0.4">
      <c r="A11" s="171" t="s">
        <v>100</v>
      </c>
      <c r="B11" s="53">
        <f t="shared" si="0"/>
        <v>1</v>
      </c>
      <c r="C11" s="2">
        <v>1</v>
      </c>
      <c r="D11" s="5"/>
      <c r="E11" s="54" t="str">
        <f t="shared" si="1"/>
        <v>ไม่ผ่าน</v>
      </c>
      <c r="F11" s="170"/>
      <c r="G11" s="50"/>
    </row>
    <row r="12" spans="1:38" ht="24" x14ac:dyDescent="0.4">
      <c r="A12" s="171" t="s">
        <v>101</v>
      </c>
      <c r="B12" s="53">
        <f t="shared" si="0"/>
        <v>1</v>
      </c>
      <c r="C12" s="2">
        <v>1</v>
      </c>
      <c r="D12" s="5"/>
      <c r="E12" s="54" t="str">
        <f t="shared" si="1"/>
        <v>ไม่ผ่าน</v>
      </c>
      <c r="F12" s="170"/>
      <c r="G12" s="50"/>
    </row>
    <row r="13" spans="1:38" ht="43.5" x14ac:dyDescent="0.4">
      <c r="A13" s="171" t="s">
        <v>102</v>
      </c>
      <c r="B13" s="53">
        <f t="shared" si="0"/>
        <v>1</v>
      </c>
      <c r="C13" s="2">
        <v>1</v>
      </c>
      <c r="D13" s="5"/>
      <c r="E13" s="54" t="str">
        <f t="shared" si="1"/>
        <v>ไม่ผ่าน</v>
      </c>
      <c r="F13" s="170"/>
      <c r="G13" s="50"/>
    </row>
    <row r="14" spans="1:38" ht="43.5" x14ac:dyDescent="0.4">
      <c r="A14" s="171" t="s">
        <v>103</v>
      </c>
      <c r="B14" s="53">
        <f t="shared" si="0"/>
        <v>1</v>
      </c>
      <c r="C14" s="2">
        <v>1</v>
      </c>
      <c r="D14" s="5"/>
      <c r="E14" s="54" t="str">
        <f t="shared" si="1"/>
        <v>ไม่ผ่าน</v>
      </c>
      <c r="F14" s="170"/>
      <c r="G14" s="50"/>
    </row>
    <row r="15" spans="1:38" ht="24" x14ac:dyDescent="0.4">
      <c r="A15" s="171" t="s">
        <v>104</v>
      </c>
      <c r="B15" s="53">
        <f t="shared" si="0"/>
        <v>1</v>
      </c>
      <c r="C15" s="2">
        <v>1</v>
      </c>
      <c r="D15" s="5"/>
      <c r="E15" s="54" t="str">
        <f t="shared" si="1"/>
        <v>ไม่ผ่าน</v>
      </c>
      <c r="F15" s="170"/>
      <c r="G15" s="50"/>
    </row>
    <row r="16" spans="1:38" ht="43.5" x14ac:dyDescent="0.4">
      <c r="A16" s="171" t="s">
        <v>105</v>
      </c>
      <c r="B16" s="53">
        <f t="shared" si="0"/>
        <v>1</v>
      </c>
      <c r="C16" s="2">
        <v>1</v>
      </c>
      <c r="D16" s="5"/>
      <c r="E16" s="54" t="str">
        <f t="shared" si="1"/>
        <v>ไม่ผ่าน</v>
      </c>
      <c r="F16" s="170"/>
      <c r="G16" s="50"/>
    </row>
    <row r="17" spans="1:8" ht="24" x14ac:dyDescent="0.4">
      <c r="A17" s="171" t="s">
        <v>106</v>
      </c>
      <c r="B17" s="53">
        <f t="shared" si="0"/>
        <v>1</v>
      </c>
      <c r="C17" s="2">
        <v>1</v>
      </c>
      <c r="D17" s="5"/>
      <c r="E17" s="54" t="str">
        <f t="shared" si="1"/>
        <v>ไม่ผ่าน</v>
      </c>
      <c r="F17" s="170"/>
      <c r="G17" s="50"/>
    </row>
    <row r="18" spans="1:8" ht="43.5" x14ac:dyDescent="0.4">
      <c r="A18" s="171" t="s">
        <v>107</v>
      </c>
      <c r="B18" s="53">
        <f t="shared" si="0"/>
        <v>1</v>
      </c>
      <c r="C18" s="2">
        <v>1</v>
      </c>
      <c r="D18" s="5"/>
      <c r="E18" s="54" t="str">
        <f t="shared" si="1"/>
        <v>ไม่ผ่าน</v>
      </c>
      <c r="F18" s="170"/>
      <c r="G18" s="50"/>
    </row>
    <row r="19" spans="1:8" ht="43.5" x14ac:dyDescent="0.4">
      <c r="A19" s="172" t="s">
        <v>108</v>
      </c>
      <c r="B19" s="56">
        <f t="shared" si="0"/>
        <v>1</v>
      </c>
      <c r="C19" s="2">
        <v>1</v>
      </c>
      <c r="D19" s="5"/>
      <c r="E19" s="54" t="str">
        <f t="shared" si="1"/>
        <v>ไม่ผ่าน</v>
      </c>
      <c r="F19" s="55"/>
      <c r="G19" s="50"/>
    </row>
    <row r="20" spans="1:8" ht="24" x14ac:dyDescent="0.4">
      <c r="A20" s="232" t="s">
        <v>8</v>
      </c>
      <c r="B20" s="239"/>
      <c r="C20" s="58">
        <f>+SUM(C8:C19)</f>
        <v>12</v>
      </c>
      <c r="D20" s="58">
        <f>SUM(D8:D19)</f>
        <v>0</v>
      </c>
      <c r="E20" s="59" t="str">
        <f>IF(C20&lt;D20,"ไม่ผ่านประเมิน",IF(C20&gt;D20,"ไม่ผ่านประเมิน",IF(C20=D20,"ผ่านประเมิน")))</f>
        <v>ไม่ผ่านประเมิน</v>
      </c>
      <c r="F20" s="59"/>
      <c r="G20" s="59" t="str">
        <f>IF(C20&lt;D20,"ไม่ได้มาตรฐาน",IF(C20&gt;D20,"ไม่ได้มาตรฐาน",IF(C20=D20,"ได้มาตรฐาน")))</f>
        <v>ไม่ได้มาตรฐาน</v>
      </c>
    </row>
    <row r="21" spans="1:8" ht="28.5" hidden="1" thickBot="1" x14ac:dyDescent="0.45">
      <c r="A21" s="60" t="s">
        <v>9</v>
      </c>
      <c r="B21" s="61"/>
      <c r="D21" s="62" t="str">
        <f>IF(C20&lt;D20,"หลักสูตรไม่ได้มาตรฐาน",IF(C20&gt;D20,"หลักสูตรไม่ได้มาตรฐาน",IF(C20=D20,"หลักสูตรได้มาตรฐาน")))</f>
        <v>หลักสูตรไม่ได้มาตรฐาน</v>
      </c>
      <c r="E21" s="63"/>
      <c r="F21" s="64"/>
      <c r="G21" s="65"/>
    </row>
    <row r="22" spans="1:8" ht="21.75" x14ac:dyDescent="0.4">
      <c r="A22" s="66"/>
      <c r="B22" s="173"/>
      <c r="C22" s="67"/>
      <c r="D22" s="67"/>
      <c r="E22" s="68"/>
      <c r="F22" s="68"/>
      <c r="G22" s="46"/>
    </row>
    <row r="23" spans="1:8" ht="24" x14ac:dyDescent="0.55000000000000004">
      <c r="A23" s="69" t="s">
        <v>10</v>
      </c>
      <c r="B23" s="174"/>
      <c r="C23" s="70"/>
      <c r="D23" s="70"/>
      <c r="E23" s="70"/>
      <c r="F23" s="70"/>
      <c r="G23" s="70"/>
    </row>
    <row r="24" spans="1:8" ht="24" x14ac:dyDescent="0.55000000000000004">
      <c r="A24" s="71" t="s">
        <v>11</v>
      </c>
      <c r="B24" s="72" t="s">
        <v>75</v>
      </c>
      <c r="C24" s="73" t="s">
        <v>62</v>
      </c>
      <c r="D24" s="73" t="s">
        <v>12</v>
      </c>
      <c r="E24" s="73" t="s">
        <v>13</v>
      </c>
      <c r="F24" s="73" t="s">
        <v>76</v>
      </c>
      <c r="G24" s="73" t="s">
        <v>5</v>
      </c>
    </row>
    <row r="25" spans="1:8" ht="21.75" x14ac:dyDescent="0.4">
      <c r="A25" s="74" t="s">
        <v>14</v>
      </c>
      <c r="B25" s="75">
        <f>+B29+B32</f>
        <v>0</v>
      </c>
      <c r="C25" s="76"/>
      <c r="D25" s="77" t="e">
        <f>+F29+F34</f>
        <v>#DIV/0!</v>
      </c>
      <c r="E25" s="78"/>
      <c r="F25" s="79" t="e">
        <f>+D25/B25</f>
        <v>#DIV/0!</v>
      </c>
      <c r="G25" s="80">
        <f>IF(B25&lt;1,0,IF(B25&lt;2,F26,IF(B25=2,F25)))</f>
        <v>0</v>
      </c>
    </row>
    <row r="26" spans="1:8" ht="24" hidden="1" x14ac:dyDescent="0.4">
      <c r="A26" s="74"/>
      <c r="B26" s="81" t="s">
        <v>8</v>
      </c>
      <c r="C26" s="76"/>
      <c r="D26" s="77"/>
      <c r="E26" s="78"/>
      <c r="F26" s="82">
        <f>+F27+F28</f>
        <v>0</v>
      </c>
      <c r="G26" s="88"/>
    </row>
    <row r="27" spans="1:8" ht="24" hidden="1" x14ac:dyDescent="0.4">
      <c r="A27" s="74">
        <v>2.1</v>
      </c>
      <c r="B27" s="81">
        <f>+B29</f>
        <v>0</v>
      </c>
      <c r="C27" s="76"/>
      <c r="D27" s="77"/>
      <c r="E27" s="79"/>
      <c r="F27" s="83">
        <f>IF(B27=0,0,IF(B27=1,F29))</f>
        <v>0</v>
      </c>
      <c r="G27" s="88"/>
    </row>
    <row r="28" spans="1:8" ht="24" hidden="1" x14ac:dyDescent="0.4">
      <c r="A28" s="74">
        <v>2.2000000000000002</v>
      </c>
      <c r="B28" s="81">
        <f>+B32</f>
        <v>0</v>
      </c>
      <c r="C28" s="76"/>
      <c r="D28" s="77"/>
      <c r="E28" s="79"/>
      <c r="F28" s="83">
        <f>IF(B28=0,0,IF(B28=1,F34))</f>
        <v>0</v>
      </c>
      <c r="G28" s="88"/>
    </row>
    <row r="29" spans="1:8" ht="43.5" x14ac:dyDescent="0.4">
      <c r="A29" s="84" t="s">
        <v>15</v>
      </c>
      <c r="B29" s="13">
        <v>0</v>
      </c>
      <c r="C29" s="85" t="s">
        <v>63</v>
      </c>
      <c r="D29" s="14"/>
      <c r="E29" s="86">
        <f>+D29</f>
        <v>0</v>
      </c>
      <c r="F29" s="87">
        <f>+E29</f>
        <v>0</v>
      </c>
      <c r="G29" s="88">
        <f>IF(B29&lt;1,0,IF(B29=1,F29))</f>
        <v>0</v>
      </c>
      <c r="H29" s="175"/>
    </row>
    <row r="30" spans="1:8" ht="34.5" x14ac:dyDescent="0.4">
      <c r="A30" s="89" t="s">
        <v>82</v>
      </c>
      <c r="B30" s="234"/>
      <c r="C30" s="90" t="s">
        <v>81</v>
      </c>
      <c r="D30" s="14"/>
      <c r="E30" s="91" t="e">
        <f>+D30/D31</f>
        <v>#DIV/0!</v>
      </c>
      <c r="F30" s="87"/>
      <c r="G30" s="88"/>
      <c r="H30" s="175"/>
    </row>
    <row r="31" spans="1:8" ht="24" x14ac:dyDescent="0.4">
      <c r="A31" s="84"/>
      <c r="B31" s="235"/>
      <c r="C31" s="85" t="s">
        <v>80</v>
      </c>
      <c r="D31" s="14"/>
      <c r="E31" s="86"/>
      <c r="F31" s="87"/>
      <c r="G31" s="88"/>
      <c r="H31" s="175"/>
    </row>
    <row r="32" spans="1:8" ht="21.75" x14ac:dyDescent="0.4">
      <c r="A32" s="92" t="s">
        <v>16</v>
      </c>
      <c r="B32" s="15">
        <v>0</v>
      </c>
      <c r="C32" s="85"/>
      <c r="D32" s="93"/>
      <c r="E32" s="94"/>
      <c r="F32" s="95"/>
      <c r="G32" s="95"/>
    </row>
    <row r="33" spans="1:7" ht="43.5" hidden="1" x14ac:dyDescent="0.4">
      <c r="A33" s="96" t="s">
        <v>17</v>
      </c>
      <c r="B33" s="176"/>
      <c r="C33" s="85"/>
      <c r="D33" s="97"/>
      <c r="E33" s="94"/>
      <c r="F33" s="95"/>
      <c r="G33" s="95"/>
    </row>
    <row r="34" spans="1:7" ht="43.5" x14ac:dyDescent="0.4">
      <c r="A34" s="96" t="s">
        <v>60</v>
      </c>
      <c r="B34" s="215"/>
      <c r="C34" s="90" t="s">
        <v>78</v>
      </c>
      <c r="D34" s="16"/>
      <c r="E34" s="99" t="e">
        <f>+D34*100/D35</f>
        <v>#DIV/0!</v>
      </c>
      <c r="F34" s="121" t="e">
        <f>+IF(E34&lt;40,E34*5/40,IF(E34&gt;=40,5))</f>
        <v>#DIV/0!</v>
      </c>
      <c r="G34" s="88">
        <f>IF(B32&lt;1,0,IF(B32=1,F34))</f>
        <v>0</v>
      </c>
    </row>
    <row r="35" spans="1:7" ht="52.5" customHeight="1" x14ac:dyDescent="0.4">
      <c r="A35" s="101"/>
      <c r="B35" s="216"/>
      <c r="C35" s="90" t="s">
        <v>79</v>
      </c>
      <c r="D35" s="17"/>
      <c r="E35" s="94"/>
      <c r="F35" s="95"/>
      <c r="G35" s="95"/>
    </row>
    <row r="36" spans="1:7" ht="21.75" x14ac:dyDescent="0.4">
      <c r="A36" s="105" t="s">
        <v>20</v>
      </c>
      <c r="B36" s="134">
        <f>+B37+B38+B39</f>
        <v>2</v>
      </c>
      <c r="C36" s="107"/>
      <c r="D36" s="108">
        <f>+SUM(F37:F39)</f>
        <v>0</v>
      </c>
      <c r="E36" s="109"/>
      <c r="F36" s="110">
        <f>+D36/B36</f>
        <v>0</v>
      </c>
      <c r="G36" s="110">
        <f>+F36</f>
        <v>0</v>
      </c>
    </row>
    <row r="37" spans="1:7" ht="24" x14ac:dyDescent="0.4">
      <c r="A37" s="111" t="s">
        <v>21</v>
      </c>
      <c r="B37" s="18">
        <v>1</v>
      </c>
      <c r="C37" s="85" t="s">
        <v>72</v>
      </c>
      <c r="D37" s="85"/>
      <c r="E37" s="14"/>
      <c r="F37" s="177">
        <f>+E37</f>
        <v>0</v>
      </c>
      <c r="G37" s="112">
        <f>IF(B37&lt;1,"ไม่ประเมิน",IF(B37=1,F37))</f>
        <v>0</v>
      </c>
    </row>
    <row r="38" spans="1:7" ht="24" x14ac:dyDescent="0.4">
      <c r="A38" s="113" t="s">
        <v>22</v>
      </c>
      <c r="B38" s="19">
        <v>1</v>
      </c>
      <c r="C38" s="85" t="s">
        <v>72</v>
      </c>
      <c r="D38" s="85"/>
      <c r="E38" s="14"/>
      <c r="F38" s="177">
        <f>+E38</f>
        <v>0</v>
      </c>
      <c r="G38" s="112">
        <f t="shared" ref="G38:G39" si="2">IF(B38&lt;1,"ไม่ประเมิน",IF(B38=1,F38))</f>
        <v>0</v>
      </c>
    </row>
    <row r="39" spans="1:7" ht="24" x14ac:dyDescent="0.4">
      <c r="A39" s="113" t="s">
        <v>23</v>
      </c>
      <c r="B39" s="19">
        <v>0</v>
      </c>
      <c r="C39" s="85" t="s">
        <v>72</v>
      </c>
      <c r="D39" s="85"/>
      <c r="E39" s="14"/>
      <c r="F39" s="177">
        <f>+E39</f>
        <v>0</v>
      </c>
      <c r="G39" s="112" t="str">
        <f t="shared" si="2"/>
        <v>ไม่ประเมิน</v>
      </c>
    </row>
    <row r="40" spans="1:7" ht="21.75" x14ac:dyDescent="0.4">
      <c r="A40" s="114" t="s">
        <v>24</v>
      </c>
      <c r="B40" s="115"/>
      <c r="C40" s="107"/>
      <c r="D40" s="116" t="e">
        <f>+SUM(F41,F42,F60)</f>
        <v>#DIV/0!</v>
      </c>
      <c r="E40" s="109"/>
      <c r="F40" s="110" t="e">
        <f>+D40/3</f>
        <v>#DIV/0!</v>
      </c>
      <c r="G40" s="110" t="e">
        <f>+F40</f>
        <v>#DIV/0!</v>
      </c>
    </row>
    <row r="41" spans="1:7" ht="24" x14ac:dyDescent="0.4">
      <c r="A41" s="113" t="s">
        <v>25</v>
      </c>
      <c r="B41" s="19">
        <v>1</v>
      </c>
      <c r="C41" s="85" t="s">
        <v>72</v>
      </c>
      <c r="D41" s="85"/>
      <c r="E41" s="20"/>
      <c r="F41" s="87">
        <f>+E41</f>
        <v>0</v>
      </c>
      <c r="G41" s="112">
        <f>IF(B41&lt;1,"ไม่ประเมิน",IF(B41=1,F41))</f>
        <v>0</v>
      </c>
    </row>
    <row r="42" spans="1:7" ht="24" x14ac:dyDescent="0.4">
      <c r="A42" s="113" t="s">
        <v>26</v>
      </c>
      <c r="B42" s="19">
        <v>1</v>
      </c>
      <c r="C42" s="85"/>
      <c r="D42" s="117">
        <f>+D44+D48+D52+D56</f>
        <v>0</v>
      </c>
      <c r="E42" s="94"/>
      <c r="F42" s="95" t="e">
        <f>+SUM(F44,F48,F52)/3</f>
        <v>#DIV/0!</v>
      </c>
      <c r="G42" s="112" t="e">
        <f>IF(B42&lt;1,"ไม่ประเมิน",IF(B42=1,F42))</f>
        <v>#DIV/0!</v>
      </c>
    </row>
    <row r="43" spans="1:7" ht="24" x14ac:dyDescent="0.4">
      <c r="A43" s="118" t="s">
        <v>83</v>
      </c>
      <c r="B43" s="218"/>
      <c r="C43" s="85"/>
      <c r="D43" s="119"/>
      <c r="E43" s="94"/>
      <c r="F43" s="178"/>
      <c r="G43" s="112"/>
    </row>
    <row r="44" spans="1:7" ht="21.75" x14ac:dyDescent="0.4">
      <c r="A44" s="96" t="s">
        <v>27</v>
      </c>
      <c r="B44" s="219"/>
      <c r="C44" s="85" t="s">
        <v>68</v>
      </c>
      <c r="D44" s="21"/>
      <c r="E44" s="120" t="e">
        <f>+D44*100/D46</f>
        <v>#DIV/0!</v>
      </c>
      <c r="F44" s="179" t="e">
        <f>+IF(E44&lt;60,E44*5/60,IF(E44&gt;=60,5))</f>
        <v>#DIV/0!</v>
      </c>
      <c r="G44" s="121" t="e">
        <f>+F44</f>
        <v>#DIV/0!</v>
      </c>
    </row>
    <row r="45" spans="1:7" ht="21.75" hidden="1" customHeight="1" x14ac:dyDescent="0.4">
      <c r="A45" s="122" t="s">
        <v>28</v>
      </c>
      <c r="B45" s="219"/>
      <c r="C45" s="85"/>
      <c r="D45" s="32"/>
      <c r="E45" s="94"/>
      <c r="F45" s="95"/>
      <c r="G45" s="95"/>
    </row>
    <row r="46" spans="1:7" ht="21.75" x14ac:dyDescent="0.4">
      <c r="A46" s="122"/>
      <c r="B46" s="219"/>
      <c r="C46" s="85" t="s">
        <v>69</v>
      </c>
      <c r="D46" s="17"/>
      <c r="E46" s="94"/>
      <c r="F46" s="95"/>
      <c r="G46" s="95"/>
    </row>
    <row r="47" spans="1:7" ht="21.75" hidden="1" customHeight="1" x14ac:dyDescent="0.4">
      <c r="A47" s="122" t="s">
        <v>29</v>
      </c>
      <c r="B47" s="219"/>
      <c r="C47" s="85"/>
      <c r="D47" s="33"/>
      <c r="E47" s="94"/>
      <c r="F47" s="95"/>
      <c r="G47" s="95"/>
    </row>
    <row r="48" spans="1:7" ht="24" customHeight="1" x14ac:dyDescent="0.4">
      <c r="A48" s="96" t="s">
        <v>30</v>
      </c>
      <c r="B48" s="219"/>
      <c r="C48" s="85" t="s">
        <v>70</v>
      </c>
      <c r="D48" s="21"/>
      <c r="E48" s="120" t="e">
        <f>+D48*100/D50</f>
        <v>#DIV/0!</v>
      </c>
      <c r="F48" s="179" t="e">
        <f>+IF(E48&lt;80,E48*5/80,IF(E48&gt;=80,5))</f>
        <v>#DIV/0!</v>
      </c>
      <c r="G48" s="121" t="e">
        <f>+F48</f>
        <v>#DIV/0!</v>
      </c>
    </row>
    <row r="49" spans="1:7" ht="21.75" hidden="1" customHeight="1" x14ac:dyDescent="0.4">
      <c r="A49" s="122" t="s">
        <v>28</v>
      </c>
      <c r="B49" s="219"/>
      <c r="C49" s="85"/>
      <c r="D49" s="34"/>
      <c r="E49" s="94"/>
      <c r="F49" s="95"/>
      <c r="G49" s="95"/>
    </row>
    <row r="50" spans="1:7" ht="21.75" x14ac:dyDescent="0.4">
      <c r="A50" s="122"/>
      <c r="B50" s="219"/>
      <c r="C50" s="85" t="s">
        <v>69</v>
      </c>
      <c r="D50" s="17"/>
      <c r="E50" s="94"/>
      <c r="F50" s="95"/>
      <c r="G50" s="95"/>
    </row>
    <row r="51" spans="1:7" ht="21.75" hidden="1" customHeight="1" x14ac:dyDescent="0.4">
      <c r="A51" s="122" t="s">
        <v>29</v>
      </c>
      <c r="B51" s="219"/>
      <c r="C51" s="85"/>
      <c r="D51" s="33"/>
      <c r="E51" s="94"/>
      <c r="F51" s="95"/>
      <c r="G51" s="95"/>
    </row>
    <row r="52" spans="1:7" ht="21.75" x14ac:dyDescent="0.4">
      <c r="A52" s="96" t="s">
        <v>31</v>
      </c>
      <c r="B52" s="219"/>
      <c r="C52" s="85" t="s">
        <v>71</v>
      </c>
      <c r="D52" s="22"/>
      <c r="E52" s="120" t="e">
        <f>+D52*100/D54</f>
        <v>#DIV/0!</v>
      </c>
      <c r="F52" s="179" t="e">
        <f>+IF(E52&lt;40,E52*5/40,IF(E52&gt;=40,5))</f>
        <v>#DIV/0!</v>
      </c>
      <c r="G52" s="121" t="e">
        <f>+F52</f>
        <v>#DIV/0!</v>
      </c>
    </row>
    <row r="53" spans="1:7" ht="21.75" hidden="1" customHeight="1" x14ac:dyDescent="0.4">
      <c r="A53" s="122" t="s">
        <v>28</v>
      </c>
      <c r="B53" s="219"/>
      <c r="C53" s="85"/>
      <c r="D53" s="35"/>
      <c r="E53" s="94"/>
      <c r="F53" s="95"/>
      <c r="G53" s="95"/>
    </row>
    <row r="54" spans="1:7" ht="21.75" x14ac:dyDescent="0.4">
      <c r="A54" s="122"/>
      <c r="B54" s="219"/>
      <c r="C54" s="85" t="s">
        <v>69</v>
      </c>
      <c r="D54" s="23"/>
      <c r="E54" s="94"/>
      <c r="F54" s="95"/>
      <c r="G54" s="95"/>
    </row>
    <row r="55" spans="1:7" ht="21.75" hidden="1" customHeight="1" x14ac:dyDescent="0.4">
      <c r="A55" s="122" t="s">
        <v>29</v>
      </c>
      <c r="B55" s="123"/>
      <c r="C55" s="85"/>
      <c r="D55" s="124"/>
      <c r="E55" s="94"/>
      <c r="F55" s="95"/>
      <c r="G55" s="95"/>
    </row>
    <row r="56" spans="1:7" ht="65.25" hidden="1" customHeight="1" x14ac:dyDescent="0.4">
      <c r="A56" s="125" t="s">
        <v>32</v>
      </c>
      <c r="B56" s="123"/>
      <c r="C56" s="85"/>
      <c r="D56" s="126">
        <f>+D57+D58+D59</f>
        <v>0</v>
      </c>
      <c r="E56" s="94"/>
      <c r="F56" s="95"/>
      <c r="G56" s="95"/>
    </row>
    <row r="57" spans="1:7" ht="21.75" hidden="1" customHeight="1" x14ac:dyDescent="0.4">
      <c r="A57" s="127" t="s">
        <v>33</v>
      </c>
      <c r="B57" s="123"/>
      <c r="C57" s="85"/>
      <c r="D57" s="124"/>
      <c r="E57" s="94"/>
      <c r="F57" s="95"/>
      <c r="G57" s="95"/>
    </row>
    <row r="58" spans="1:7" ht="21.75" hidden="1" customHeight="1" x14ac:dyDescent="0.4">
      <c r="A58" s="127" t="s">
        <v>34</v>
      </c>
      <c r="B58" s="123"/>
      <c r="C58" s="85"/>
      <c r="D58" s="124"/>
      <c r="E58" s="94"/>
      <c r="F58" s="95"/>
      <c r="G58" s="95"/>
    </row>
    <row r="59" spans="1:7" ht="21.75" hidden="1" customHeight="1" x14ac:dyDescent="0.4">
      <c r="A59" s="127" t="s">
        <v>35</v>
      </c>
      <c r="B59" s="123"/>
      <c r="C59" s="85"/>
      <c r="D59" s="124"/>
      <c r="E59" s="94"/>
      <c r="F59" s="95"/>
      <c r="G59" s="95"/>
    </row>
    <row r="60" spans="1:7" ht="24" x14ac:dyDescent="0.4">
      <c r="A60" s="113" t="s">
        <v>36</v>
      </c>
      <c r="B60" s="24">
        <v>1</v>
      </c>
      <c r="C60" s="85" t="s">
        <v>72</v>
      </c>
      <c r="D60" s="85"/>
      <c r="E60" s="20"/>
      <c r="F60" s="87">
        <f>+E60</f>
        <v>0</v>
      </c>
      <c r="G60" s="112">
        <f>IF(B60&lt;1,"ไม่ประเมิน",IF(B60=1,F60))</f>
        <v>0</v>
      </c>
    </row>
    <row r="61" spans="1:7" ht="21.75" x14ac:dyDescent="0.4">
      <c r="A61" s="128" t="s">
        <v>37</v>
      </c>
      <c r="B61" s="129"/>
      <c r="C61" s="107"/>
      <c r="D61" s="108" t="e">
        <f>+SUM(F62:F65)</f>
        <v>#DIV/0!</v>
      </c>
      <c r="E61" s="109"/>
      <c r="F61" s="110" t="e">
        <f>+D61/4</f>
        <v>#DIV/0!</v>
      </c>
      <c r="G61" s="110" t="e">
        <f>+F61</f>
        <v>#DIV/0!</v>
      </c>
    </row>
    <row r="62" spans="1:7" ht="24" x14ac:dyDescent="0.4">
      <c r="A62" s="113" t="s">
        <v>38</v>
      </c>
      <c r="B62" s="19">
        <v>1</v>
      </c>
      <c r="C62" s="85" t="s">
        <v>72</v>
      </c>
      <c r="D62" s="85"/>
      <c r="E62" s="20"/>
      <c r="F62" s="87">
        <f>+E62</f>
        <v>0</v>
      </c>
      <c r="G62" s="112">
        <f>IF(B62&lt;1,"ไม่ประเมิน",IF(B62=1,F62))</f>
        <v>0</v>
      </c>
    </row>
    <row r="63" spans="1:7" ht="24" x14ac:dyDescent="0.4">
      <c r="A63" s="113" t="s">
        <v>39</v>
      </c>
      <c r="B63" s="19">
        <v>1</v>
      </c>
      <c r="C63" s="85" t="s">
        <v>72</v>
      </c>
      <c r="D63" s="85"/>
      <c r="E63" s="20"/>
      <c r="F63" s="87">
        <f>+E63</f>
        <v>0</v>
      </c>
      <c r="G63" s="112">
        <f>IF(B63&lt;1,"ไม่ประเมิน",IF(B63=1,F63))</f>
        <v>0</v>
      </c>
    </row>
    <row r="64" spans="1:7" ht="24" x14ac:dyDescent="0.4">
      <c r="A64" s="113" t="s">
        <v>40</v>
      </c>
      <c r="B64" s="19">
        <v>1</v>
      </c>
      <c r="C64" s="85" t="s">
        <v>72</v>
      </c>
      <c r="D64" s="85"/>
      <c r="E64" s="20"/>
      <c r="F64" s="87">
        <f>+E64</f>
        <v>0</v>
      </c>
      <c r="G64" s="112">
        <f>IF(B64&lt;1,"ไม่ประเมิน",IF(B64=1,F64))</f>
        <v>0</v>
      </c>
    </row>
    <row r="65" spans="1:38" ht="51.75" x14ac:dyDescent="0.4">
      <c r="A65" s="113" t="s">
        <v>41</v>
      </c>
      <c r="B65" s="25">
        <v>1</v>
      </c>
      <c r="C65" s="90" t="s">
        <v>73</v>
      </c>
      <c r="D65" s="26"/>
      <c r="E65" s="120" t="e">
        <f>+D65*100/D66</f>
        <v>#DIV/0!</v>
      </c>
      <c r="F65" s="121" t="e">
        <f>IF(E65&lt;80,0,IF(E65=80,3.5,IF(E65&lt;90,4,IF(E65&lt;95,4.5,IF(E65&lt;100,4.75,IF(E65=100,5,))))))</f>
        <v>#DIV/0!</v>
      </c>
      <c r="G65" s="112" t="e">
        <f>IF(B65&lt;1,"ไม่ประเมิน",IF(B65=1,F65))</f>
        <v>#DIV/0!</v>
      </c>
    </row>
    <row r="66" spans="1:38" ht="51.75" x14ac:dyDescent="0.4">
      <c r="A66" s="130"/>
      <c r="B66" s="131"/>
      <c r="C66" s="90" t="s">
        <v>74</v>
      </c>
      <c r="D66" s="27"/>
      <c r="F66" s="87"/>
      <c r="G66" s="87"/>
    </row>
    <row r="67" spans="1:38" ht="21.75" x14ac:dyDescent="0.4">
      <c r="A67" s="132" t="s">
        <v>42</v>
      </c>
      <c r="B67" s="133"/>
      <c r="C67" s="107"/>
      <c r="D67" s="134">
        <f>+E68</f>
        <v>0</v>
      </c>
      <c r="E67" s="109"/>
      <c r="F67" s="110">
        <f>+F68</f>
        <v>0</v>
      </c>
      <c r="G67" s="110">
        <f>+F67</f>
        <v>0</v>
      </c>
    </row>
    <row r="68" spans="1:38" ht="24.75" customHeight="1" x14ac:dyDescent="0.4">
      <c r="A68" s="135" t="s">
        <v>43</v>
      </c>
      <c r="B68" s="28">
        <v>1</v>
      </c>
      <c r="C68" s="136" t="s">
        <v>72</v>
      </c>
      <c r="D68" s="135"/>
      <c r="E68" s="29"/>
      <c r="F68" s="137">
        <f>+E68</f>
        <v>0</v>
      </c>
      <c r="G68" s="138">
        <f>IF(B68&lt;1,"ไม่ประเมิน",IF(B68=1,F68))</f>
        <v>0</v>
      </c>
    </row>
    <row r="69" spans="1:38" ht="21.75" hidden="1" x14ac:dyDescent="0.4">
      <c r="A69" s="139" t="s">
        <v>44</v>
      </c>
      <c r="B69" s="180"/>
      <c r="C69" s="140"/>
      <c r="D69" s="141"/>
      <c r="E69" s="141"/>
      <c r="F69" s="142" t="e">
        <f>+SUM(F29,F34,F37,F38,F39,F41,F42,F60,F62,F63,F64,F65,F68)</f>
        <v>#DIV/0!</v>
      </c>
      <c r="G69" s="142" t="e">
        <f>+SUM(G29,G34,G37,G38,G39,G41,G42,G60,G62,G63,G64,G65,G68)</f>
        <v>#DIV/0!</v>
      </c>
    </row>
    <row r="70" spans="1:38" ht="21.75" hidden="1" x14ac:dyDescent="0.4">
      <c r="A70" s="135" t="s">
        <v>45</v>
      </c>
      <c r="B70" s="181"/>
      <c r="C70" s="136"/>
      <c r="D70" s="143"/>
      <c r="E70" s="143"/>
      <c r="F70" s="137">
        <f>+B71</f>
        <v>10</v>
      </c>
      <c r="G70" s="137">
        <f>+B71</f>
        <v>10</v>
      </c>
    </row>
    <row r="71" spans="1:38" s="150" customFormat="1" ht="24" customHeight="1" x14ac:dyDescent="0.55000000000000004">
      <c r="A71" s="144" t="s">
        <v>46</v>
      </c>
      <c r="B71" s="145">
        <f>+B29+B32+B37+B38+B39+B41+B42+B62+B63+B64+B68+B65+B60</f>
        <v>10</v>
      </c>
      <c r="C71" s="146"/>
      <c r="D71" s="147"/>
      <c r="E71" s="147" t="e">
        <f>IF(G71&lt;2.01,"ระดับคุณภาพน้อย",IF(G71&lt;3.01,"ระดับคุณภาพปานกลาง",IF(G71&lt;4.01,"ระดับคุณภาพดี",IF(G71&gt;=4.01,"ระดับคุณภาพดีมาก"))))</f>
        <v>#DIV/0!</v>
      </c>
      <c r="F71" s="148" t="e">
        <f>+F69/F70</f>
        <v>#DIV/0!</v>
      </c>
      <c r="G71" s="148" t="e">
        <f>+G69/G70</f>
        <v>#DIV/0!</v>
      </c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</row>
    <row r="73" spans="1:38" ht="24" x14ac:dyDescent="0.55000000000000004">
      <c r="A73" s="69" t="s">
        <v>47</v>
      </c>
      <c r="B73" s="182"/>
      <c r="C73" s="70"/>
      <c r="D73" s="70"/>
      <c r="E73" s="70"/>
      <c r="F73" s="70"/>
      <c r="G73" s="70"/>
      <c r="H73" s="70"/>
    </row>
    <row r="74" spans="1:38" ht="46.5" x14ac:dyDescent="0.4">
      <c r="A74" s="220" t="s">
        <v>48</v>
      </c>
      <c r="B74" s="221"/>
      <c r="C74" s="151" t="s">
        <v>49</v>
      </c>
      <c r="D74" s="151" t="s">
        <v>50</v>
      </c>
      <c r="E74" s="151" t="s">
        <v>51</v>
      </c>
      <c r="F74" s="151"/>
      <c r="G74" s="151" t="s">
        <v>52</v>
      </c>
      <c r="H74" s="151" t="s">
        <v>53</v>
      </c>
    </row>
    <row r="75" spans="1:38" ht="21.75" x14ac:dyDescent="0.4">
      <c r="A75" s="222" t="s">
        <v>54</v>
      </c>
      <c r="B75" s="223"/>
      <c r="C75" s="222" t="str">
        <f>+E20</f>
        <v>ไม่ผ่านประเมิน</v>
      </c>
      <c r="D75" s="224"/>
      <c r="E75" s="224"/>
      <c r="F75" s="224"/>
      <c r="G75" s="223"/>
      <c r="H75" s="152" t="str">
        <f>+G20</f>
        <v>ไม่ได้มาตรฐาน</v>
      </c>
    </row>
    <row r="76" spans="1:38" ht="21.75" x14ac:dyDescent="0.4">
      <c r="A76" s="225" t="s">
        <v>55</v>
      </c>
      <c r="B76" s="226"/>
      <c r="C76" s="153">
        <f>+[1]ตารางวิเคราห์!D9</f>
        <v>0</v>
      </c>
      <c r="D76" s="153">
        <f>+[1]ตารางวิเคราห์!E9</f>
        <v>0</v>
      </c>
      <c r="E76" s="153">
        <f>+G25</f>
        <v>0</v>
      </c>
      <c r="F76" s="153"/>
      <c r="G76" s="153">
        <f>+E76</f>
        <v>0</v>
      </c>
      <c r="H76" s="154" t="str">
        <f>IF(G76=0,"ไม่ประเมิน",IF(G76&lt;2.01,"น้อย",IF(G76&lt;3.01,"ปานกลาง",IF(G76&lt;4.01,"ดี",IF(G76&gt;=4.01,"ดีมาก")))))</f>
        <v>ไม่ประเมิน</v>
      </c>
    </row>
    <row r="77" spans="1:38" ht="21.75" x14ac:dyDescent="0.4">
      <c r="A77" s="204" t="s">
        <v>56</v>
      </c>
      <c r="B77" s="205"/>
      <c r="C77" s="155">
        <f>+SUM(G37,G38,G39)/B36</f>
        <v>0</v>
      </c>
      <c r="D77" s="156">
        <f>+[1]ตารางวิเคราห์!E13</f>
        <v>0</v>
      </c>
      <c r="E77" s="156">
        <f>+[1]ตารางวิเคราห์!F13</f>
        <v>0</v>
      </c>
      <c r="F77" s="156"/>
      <c r="G77" s="155">
        <f>+C77</f>
        <v>0</v>
      </c>
      <c r="H77" s="154" t="str">
        <f>IF(G77=0,"ไม่ประเมิน",IF(G77&lt;2.01,"น้อย",IF(G77&lt;3.01,"ปานกลาง",IF(G77&lt;4.01,"ดี",IF(G77&gt;=4.01,"ดีมาก")))))</f>
        <v>ไม่ประเมิน</v>
      </c>
    </row>
    <row r="78" spans="1:38" ht="21.75" x14ac:dyDescent="0.4">
      <c r="A78" s="206" t="s">
        <v>57</v>
      </c>
      <c r="B78" s="207"/>
      <c r="C78" s="155" t="e">
        <f>+SUM(G41,G42,G60)/3</f>
        <v>#DIV/0!</v>
      </c>
      <c r="D78" s="156">
        <f>+[1]ตารางวิเคราห์!E16</f>
        <v>0</v>
      </c>
      <c r="E78" s="156">
        <f>+[1]ตารางวิเคราห์!F16</f>
        <v>0</v>
      </c>
      <c r="F78" s="156"/>
      <c r="G78" s="155" t="e">
        <f>+C78</f>
        <v>#DIV/0!</v>
      </c>
      <c r="H78" s="154" t="e">
        <f>IF(G78=0,"ไม่ประเมิน",IF(G78&lt;2.01,"น้อย",IF(G78&lt;3.01,"ปานกลาง",IF(G78&lt;4.01,"ดี",IF(G78&gt;=4.01,"ดีมาก")))))</f>
        <v>#DIV/0!</v>
      </c>
    </row>
    <row r="79" spans="1:38" ht="21.75" x14ac:dyDescent="0.4">
      <c r="A79" s="208" t="s">
        <v>58</v>
      </c>
      <c r="B79" s="209"/>
      <c r="C79" s="157">
        <f>+G62</f>
        <v>0</v>
      </c>
      <c r="D79" s="157" t="e">
        <f>+SUM(G63,G64,G65)/3</f>
        <v>#DIV/0!</v>
      </c>
      <c r="E79" s="158">
        <f>+[1]ตารางวิเคราห์!F19</f>
        <v>0</v>
      </c>
      <c r="F79" s="158"/>
      <c r="G79" s="157" t="e">
        <f>+SUM(G62,G63,G64,G65)/4</f>
        <v>#DIV/0!</v>
      </c>
      <c r="H79" s="154" t="e">
        <f>IF(G79=0,"ไม่ประเมิน",IF(G79&lt;2.01,"น้อย",IF(G79&lt;3.01,"ปานกลาง",IF(G79&lt;4.01,"ดี",IF(G79&gt;=4.01,"ดีมาก")))))</f>
        <v>#DIV/0!</v>
      </c>
    </row>
    <row r="80" spans="1:38" ht="21.75" x14ac:dyDescent="0.4">
      <c r="A80" s="210" t="s">
        <v>59</v>
      </c>
      <c r="B80" s="211"/>
      <c r="C80" s="159">
        <f>+[1]ตารางวิเคราห์!D22</f>
        <v>0</v>
      </c>
      <c r="D80" s="160">
        <f>+G68</f>
        <v>0</v>
      </c>
      <c r="E80" s="159">
        <f>+[1]ตารางวิเคราห์!F22</f>
        <v>0</v>
      </c>
      <c r="F80" s="159"/>
      <c r="G80" s="160">
        <f>+D80</f>
        <v>0</v>
      </c>
      <c r="H80" s="154" t="str">
        <f>IF(G80=0,"ไม่ประเมิน",IF(G80&lt;2.01,"น้อย",IF(G80&lt;3.01,"ปานกลาง",IF(G80&lt;4.01,"ดี",IF(G80&gt;=4.01,"ดีมาก")))))</f>
        <v>ไม่ประเมิน</v>
      </c>
    </row>
    <row r="81" spans="1:8" ht="24" customHeight="1" x14ac:dyDescent="0.4">
      <c r="A81" s="212" t="s">
        <v>53</v>
      </c>
      <c r="B81" s="237"/>
      <c r="C81" s="161" t="e">
        <f>+SUM(G37,G38,G39,G41,G42,G60,G62)/7</f>
        <v>#DIV/0!</v>
      </c>
      <c r="D81" s="161" t="e">
        <f>+SUM(G63,G64,G65,G68)/4</f>
        <v>#DIV/0!</v>
      </c>
      <c r="E81" s="161">
        <f>+E76</f>
        <v>0</v>
      </c>
      <c r="F81" s="161"/>
      <c r="G81" s="214" t="e">
        <f>+G71</f>
        <v>#DIV/0!</v>
      </c>
      <c r="H81" s="202" t="e">
        <f>IF(G81&lt;2.01,"น้อย",IF(G81&lt;3.01,"ปานกลาง",IF(G81&lt;4.01,"ดี",IF(G81&gt;=4.01,"ดีมาก"))))</f>
        <v>#DIV/0!</v>
      </c>
    </row>
    <row r="82" spans="1:8" ht="21.75" customHeight="1" x14ac:dyDescent="0.4">
      <c r="A82" s="213"/>
      <c r="B82" s="238"/>
      <c r="C82" s="162" t="e">
        <f>IF(C81&lt;2.01,"น้อย",IF(C81&lt;3.01,"ปานกลาง",IF(C81&lt;4.01,"ดี",IF(C81&gt;=4.01,"ดีมาก"))))</f>
        <v>#DIV/0!</v>
      </c>
      <c r="D82" s="162" t="e">
        <f>IF(D81&lt;2.01,"น้อย",IF(D81&lt;3.01,"ปานกลาง",IF(D81&lt;4.01,"ดี",IF(D81&gt;=4.01,"ดีมาก"))))</f>
        <v>#DIV/0!</v>
      </c>
      <c r="E82" s="162" t="str">
        <f>IF(E81&lt;2.01,"น้อย",IF(E81&lt;3.01,"ปานกลาง",IF(E81&lt;4.01,"ดี",IF(E81&gt;=4.01,"ดีมาก"))))</f>
        <v>น้อย</v>
      </c>
      <c r="F82" s="163"/>
      <c r="G82" s="214"/>
      <c r="H82" s="203"/>
    </row>
    <row r="83" spans="1:8" s="36" customFormat="1" x14ac:dyDescent="0.4">
      <c r="B83" s="183"/>
    </row>
    <row r="84" spans="1:8" s="36" customFormat="1" x14ac:dyDescent="0.4">
      <c r="B84" s="183"/>
    </row>
    <row r="85" spans="1:8" s="36" customFormat="1" x14ac:dyDescent="0.4">
      <c r="B85" s="183"/>
    </row>
    <row r="86" spans="1:8" s="36" customFormat="1" x14ac:dyDescent="0.4">
      <c r="B86" s="183"/>
    </row>
    <row r="87" spans="1:8" s="36" customFormat="1" x14ac:dyDescent="0.4">
      <c r="B87" s="183"/>
    </row>
    <row r="88" spans="1:8" s="36" customFormat="1" x14ac:dyDescent="0.4">
      <c r="B88" s="183"/>
    </row>
    <row r="89" spans="1:8" s="36" customFormat="1" x14ac:dyDescent="0.4">
      <c r="B89" s="183"/>
    </row>
    <row r="90" spans="1:8" s="36" customFormat="1" x14ac:dyDescent="0.4">
      <c r="B90" s="183"/>
    </row>
    <row r="91" spans="1:8" s="36" customFormat="1" x14ac:dyDescent="0.4">
      <c r="B91" s="183"/>
    </row>
    <row r="92" spans="1:8" s="36" customFormat="1" x14ac:dyDescent="0.4">
      <c r="B92" s="183"/>
    </row>
    <row r="93" spans="1:8" s="36" customFormat="1" x14ac:dyDescent="0.4">
      <c r="B93" s="183"/>
    </row>
    <row r="94" spans="1:8" s="36" customFormat="1" x14ac:dyDescent="0.4">
      <c r="B94" s="183"/>
    </row>
    <row r="95" spans="1:8" s="36" customFormat="1" x14ac:dyDescent="0.4">
      <c r="B95" s="183"/>
    </row>
    <row r="96" spans="1:8" s="36" customFormat="1" x14ac:dyDescent="0.4">
      <c r="B96" s="183"/>
    </row>
    <row r="97" spans="2:2" s="36" customFormat="1" x14ac:dyDescent="0.4">
      <c r="B97" s="183"/>
    </row>
    <row r="98" spans="2:2" s="36" customFormat="1" x14ac:dyDescent="0.4">
      <c r="B98" s="183"/>
    </row>
    <row r="99" spans="2:2" s="36" customFormat="1" x14ac:dyDescent="0.4">
      <c r="B99" s="183"/>
    </row>
    <row r="100" spans="2:2" s="36" customFormat="1" x14ac:dyDescent="0.4">
      <c r="B100" s="183"/>
    </row>
    <row r="101" spans="2:2" s="36" customFormat="1" x14ac:dyDescent="0.4">
      <c r="B101" s="183"/>
    </row>
    <row r="102" spans="2:2" s="36" customFormat="1" x14ac:dyDescent="0.4">
      <c r="B102" s="183"/>
    </row>
    <row r="103" spans="2:2" s="36" customFormat="1" x14ac:dyDescent="0.4">
      <c r="B103" s="183"/>
    </row>
    <row r="104" spans="2:2" s="36" customFormat="1" x14ac:dyDescent="0.4">
      <c r="B104" s="183"/>
    </row>
    <row r="105" spans="2:2" s="36" customFormat="1" x14ac:dyDescent="0.4">
      <c r="B105" s="183"/>
    </row>
    <row r="106" spans="2:2" s="36" customFormat="1" x14ac:dyDescent="0.4">
      <c r="B106" s="183"/>
    </row>
    <row r="107" spans="2:2" s="36" customFormat="1" x14ac:dyDescent="0.4">
      <c r="B107" s="183"/>
    </row>
    <row r="108" spans="2:2" s="36" customFormat="1" x14ac:dyDescent="0.4">
      <c r="B108" s="183"/>
    </row>
    <row r="109" spans="2:2" s="36" customFormat="1" x14ac:dyDescent="0.4">
      <c r="B109" s="183"/>
    </row>
    <row r="110" spans="2:2" s="36" customFormat="1" x14ac:dyDescent="0.4">
      <c r="B110" s="183"/>
    </row>
    <row r="111" spans="2:2" s="36" customFormat="1" x14ac:dyDescent="0.4">
      <c r="B111" s="183"/>
    </row>
    <row r="112" spans="2:2" s="36" customFormat="1" x14ac:dyDescent="0.4">
      <c r="B112" s="183"/>
    </row>
    <row r="113" spans="2:2" s="36" customFormat="1" x14ac:dyDescent="0.4">
      <c r="B113" s="183"/>
    </row>
    <row r="114" spans="2:2" s="36" customFormat="1" x14ac:dyDescent="0.4">
      <c r="B114" s="183"/>
    </row>
    <row r="115" spans="2:2" s="36" customFormat="1" x14ac:dyDescent="0.4">
      <c r="B115" s="183"/>
    </row>
    <row r="116" spans="2:2" s="36" customFormat="1" x14ac:dyDescent="0.4">
      <c r="B116" s="183"/>
    </row>
    <row r="117" spans="2:2" s="36" customFormat="1" x14ac:dyDescent="0.4">
      <c r="B117" s="183"/>
    </row>
    <row r="118" spans="2:2" s="36" customFormat="1" x14ac:dyDescent="0.4">
      <c r="B118" s="183"/>
    </row>
    <row r="119" spans="2:2" s="36" customFormat="1" x14ac:dyDescent="0.4">
      <c r="B119" s="183"/>
    </row>
    <row r="120" spans="2:2" s="36" customFormat="1" x14ac:dyDescent="0.4">
      <c r="B120" s="183"/>
    </row>
    <row r="121" spans="2:2" s="36" customFormat="1" x14ac:dyDescent="0.4">
      <c r="B121" s="183"/>
    </row>
    <row r="122" spans="2:2" s="36" customFormat="1" x14ac:dyDescent="0.4">
      <c r="B122" s="183"/>
    </row>
    <row r="123" spans="2:2" s="36" customFormat="1" x14ac:dyDescent="0.4">
      <c r="B123" s="183"/>
    </row>
    <row r="124" spans="2:2" s="36" customFormat="1" x14ac:dyDescent="0.4">
      <c r="B124" s="183"/>
    </row>
    <row r="125" spans="2:2" s="36" customFormat="1" x14ac:dyDescent="0.4">
      <c r="B125" s="183"/>
    </row>
    <row r="126" spans="2:2" s="36" customFormat="1" x14ac:dyDescent="0.4">
      <c r="B126" s="183"/>
    </row>
    <row r="127" spans="2:2" s="36" customFormat="1" x14ac:dyDescent="0.4">
      <c r="B127" s="183"/>
    </row>
    <row r="128" spans="2:2" s="36" customFormat="1" x14ac:dyDescent="0.4">
      <c r="B128" s="183"/>
    </row>
    <row r="129" spans="2:2" s="36" customFormat="1" x14ac:dyDescent="0.4">
      <c r="B129" s="183"/>
    </row>
    <row r="130" spans="2:2" s="36" customFormat="1" x14ac:dyDescent="0.4">
      <c r="B130" s="183"/>
    </row>
    <row r="131" spans="2:2" s="36" customFormat="1" x14ac:dyDescent="0.4">
      <c r="B131" s="183"/>
    </row>
    <row r="132" spans="2:2" s="36" customFormat="1" x14ac:dyDescent="0.4">
      <c r="B132" s="183"/>
    </row>
    <row r="133" spans="2:2" s="36" customFormat="1" x14ac:dyDescent="0.4">
      <c r="B133" s="183"/>
    </row>
    <row r="134" spans="2:2" s="36" customFormat="1" x14ac:dyDescent="0.4">
      <c r="B134" s="183"/>
    </row>
    <row r="135" spans="2:2" s="36" customFormat="1" x14ac:dyDescent="0.4">
      <c r="B135" s="183"/>
    </row>
    <row r="136" spans="2:2" s="36" customFormat="1" x14ac:dyDescent="0.4">
      <c r="B136" s="183"/>
    </row>
    <row r="137" spans="2:2" s="36" customFormat="1" x14ac:dyDescent="0.4">
      <c r="B137" s="183"/>
    </row>
    <row r="138" spans="2:2" s="36" customFormat="1" x14ac:dyDescent="0.4">
      <c r="B138" s="183"/>
    </row>
    <row r="139" spans="2:2" s="36" customFormat="1" x14ac:dyDescent="0.4">
      <c r="B139" s="183"/>
    </row>
    <row r="140" spans="2:2" s="36" customFormat="1" x14ac:dyDescent="0.4">
      <c r="B140" s="183"/>
    </row>
    <row r="141" spans="2:2" s="36" customFormat="1" x14ac:dyDescent="0.4">
      <c r="B141" s="183"/>
    </row>
    <row r="142" spans="2:2" s="36" customFormat="1" x14ac:dyDescent="0.4">
      <c r="B142" s="183"/>
    </row>
    <row r="143" spans="2:2" s="36" customFormat="1" x14ac:dyDescent="0.4">
      <c r="B143" s="183"/>
    </row>
    <row r="144" spans="2:2" s="36" customFormat="1" x14ac:dyDescent="0.4">
      <c r="B144" s="183"/>
    </row>
    <row r="145" spans="2:2" s="36" customFormat="1" x14ac:dyDescent="0.4">
      <c r="B145" s="183"/>
    </row>
    <row r="146" spans="2:2" s="36" customFormat="1" x14ac:dyDescent="0.4">
      <c r="B146" s="183"/>
    </row>
    <row r="147" spans="2:2" s="36" customFormat="1" x14ac:dyDescent="0.4">
      <c r="B147" s="183"/>
    </row>
    <row r="148" spans="2:2" s="36" customFormat="1" x14ac:dyDescent="0.4">
      <c r="B148" s="183"/>
    </row>
    <row r="149" spans="2:2" s="36" customFormat="1" x14ac:dyDescent="0.4">
      <c r="B149" s="183"/>
    </row>
    <row r="150" spans="2:2" s="36" customFormat="1" x14ac:dyDescent="0.4">
      <c r="B150" s="183"/>
    </row>
    <row r="151" spans="2:2" s="36" customFormat="1" x14ac:dyDescent="0.4">
      <c r="B151" s="183"/>
    </row>
    <row r="152" spans="2:2" s="36" customFormat="1" x14ac:dyDescent="0.4">
      <c r="B152" s="183"/>
    </row>
    <row r="153" spans="2:2" s="36" customFormat="1" x14ac:dyDescent="0.4">
      <c r="B153" s="183"/>
    </row>
    <row r="154" spans="2:2" s="36" customFormat="1" x14ac:dyDescent="0.4">
      <c r="B154" s="183"/>
    </row>
    <row r="155" spans="2:2" s="36" customFormat="1" x14ac:dyDescent="0.4">
      <c r="B155" s="183"/>
    </row>
    <row r="156" spans="2:2" s="36" customFormat="1" x14ac:dyDescent="0.4">
      <c r="B156" s="183"/>
    </row>
    <row r="157" spans="2:2" s="36" customFormat="1" x14ac:dyDescent="0.4">
      <c r="B157" s="183"/>
    </row>
    <row r="158" spans="2:2" s="36" customFormat="1" x14ac:dyDescent="0.4">
      <c r="B158" s="183"/>
    </row>
    <row r="159" spans="2:2" s="36" customFormat="1" x14ac:dyDescent="0.4">
      <c r="B159" s="183"/>
    </row>
    <row r="160" spans="2:2" s="36" customFormat="1" x14ac:dyDescent="0.4">
      <c r="B160" s="183"/>
    </row>
    <row r="161" spans="2:2" s="36" customFormat="1" x14ac:dyDescent="0.4">
      <c r="B161" s="183"/>
    </row>
    <row r="162" spans="2:2" s="36" customFormat="1" x14ac:dyDescent="0.4">
      <c r="B162" s="183"/>
    </row>
    <row r="163" spans="2:2" s="36" customFormat="1" x14ac:dyDescent="0.4">
      <c r="B163" s="183"/>
    </row>
    <row r="164" spans="2:2" s="36" customFormat="1" x14ac:dyDescent="0.4">
      <c r="B164" s="183"/>
    </row>
    <row r="165" spans="2:2" s="36" customFormat="1" x14ac:dyDescent="0.4">
      <c r="B165" s="183"/>
    </row>
    <row r="166" spans="2:2" s="36" customFormat="1" x14ac:dyDescent="0.4">
      <c r="B166" s="183"/>
    </row>
    <row r="167" spans="2:2" s="36" customFormat="1" x14ac:dyDescent="0.4">
      <c r="B167" s="183"/>
    </row>
    <row r="168" spans="2:2" s="36" customFormat="1" x14ac:dyDescent="0.4">
      <c r="B168" s="183"/>
    </row>
    <row r="169" spans="2:2" s="36" customFormat="1" x14ac:dyDescent="0.4">
      <c r="B169" s="183"/>
    </row>
    <row r="170" spans="2:2" s="36" customFormat="1" x14ac:dyDescent="0.4">
      <c r="B170" s="183"/>
    </row>
    <row r="171" spans="2:2" s="36" customFormat="1" x14ac:dyDescent="0.4">
      <c r="B171" s="183"/>
    </row>
    <row r="172" spans="2:2" s="36" customFormat="1" x14ac:dyDescent="0.4">
      <c r="B172" s="183"/>
    </row>
    <row r="173" spans="2:2" s="36" customFormat="1" x14ac:dyDescent="0.4">
      <c r="B173" s="183"/>
    </row>
    <row r="174" spans="2:2" s="36" customFormat="1" x14ac:dyDescent="0.4">
      <c r="B174" s="183"/>
    </row>
    <row r="175" spans="2:2" s="36" customFormat="1" x14ac:dyDescent="0.4">
      <c r="B175" s="183"/>
    </row>
    <row r="176" spans="2:2" s="36" customFormat="1" x14ac:dyDescent="0.4">
      <c r="B176" s="183"/>
    </row>
    <row r="177" spans="2:2" s="36" customFormat="1" x14ac:dyDescent="0.4">
      <c r="B177" s="183"/>
    </row>
    <row r="178" spans="2:2" s="36" customFormat="1" x14ac:dyDescent="0.4">
      <c r="B178" s="183"/>
    </row>
    <row r="179" spans="2:2" s="36" customFormat="1" x14ac:dyDescent="0.4">
      <c r="B179" s="183"/>
    </row>
    <row r="180" spans="2:2" s="36" customFormat="1" x14ac:dyDescent="0.4">
      <c r="B180" s="183"/>
    </row>
    <row r="181" spans="2:2" s="36" customFormat="1" x14ac:dyDescent="0.4">
      <c r="B181" s="183"/>
    </row>
    <row r="182" spans="2:2" s="36" customFormat="1" x14ac:dyDescent="0.4">
      <c r="B182" s="183"/>
    </row>
    <row r="183" spans="2:2" s="36" customFormat="1" x14ac:dyDescent="0.4">
      <c r="B183" s="183"/>
    </row>
    <row r="184" spans="2:2" s="36" customFormat="1" x14ac:dyDescent="0.4">
      <c r="B184" s="183"/>
    </row>
    <row r="185" spans="2:2" s="36" customFormat="1" x14ac:dyDescent="0.4">
      <c r="B185" s="183"/>
    </row>
    <row r="186" spans="2:2" s="36" customFormat="1" x14ac:dyDescent="0.4">
      <c r="B186" s="183"/>
    </row>
    <row r="187" spans="2:2" s="36" customFormat="1" x14ac:dyDescent="0.4">
      <c r="B187" s="183"/>
    </row>
    <row r="188" spans="2:2" s="36" customFormat="1" x14ac:dyDescent="0.4">
      <c r="B188" s="183"/>
    </row>
    <row r="189" spans="2:2" s="36" customFormat="1" x14ac:dyDescent="0.4">
      <c r="B189" s="183"/>
    </row>
    <row r="190" spans="2:2" s="36" customFormat="1" x14ac:dyDescent="0.4">
      <c r="B190" s="183"/>
    </row>
    <row r="191" spans="2:2" s="36" customFormat="1" x14ac:dyDescent="0.4">
      <c r="B191" s="183"/>
    </row>
    <row r="192" spans="2:2" s="36" customFormat="1" x14ac:dyDescent="0.4">
      <c r="B192" s="183"/>
    </row>
    <row r="193" spans="2:2" s="36" customFormat="1" x14ac:dyDescent="0.4">
      <c r="B193" s="183"/>
    </row>
    <row r="194" spans="2:2" s="36" customFormat="1" x14ac:dyDescent="0.4">
      <c r="B194" s="183"/>
    </row>
    <row r="195" spans="2:2" s="36" customFormat="1" x14ac:dyDescent="0.4">
      <c r="B195" s="183"/>
    </row>
    <row r="196" spans="2:2" s="36" customFormat="1" x14ac:dyDescent="0.4">
      <c r="B196" s="183"/>
    </row>
    <row r="197" spans="2:2" s="36" customFormat="1" x14ac:dyDescent="0.4">
      <c r="B197" s="183"/>
    </row>
    <row r="198" spans="2:2" s="36" customFormat="1" x14ac:dyDescent="0.4">
      <c r="B198" s="183"/>
    </row>
    <row r="199" spans="2:2" s="36" customFormat="1" x14ac:dyDescent="0.4">
      <c r="B199" s="183"/>
    </row>
    <row r="200" spans="2:2" s="36" customFormat="1" x14ac:dyDescent="0.4">
      <c r="B200" s="183"/>
    </row>
    <row r="201" spans="2:2" s="36" customFormat="1" x14ac:dyDescent="0.4">
      <c r="B201" s="183"/>
    </row>
    <row r="202" spans="2:2" s="36" customFormat="1" x14ac:dyDescent="0.4">
      <c r="B202" s="183"/>
    </row>
    <row r="203" spans="2:2" s="36" customFormat="1" x14ac:dyDescent="0.4">
      <c r="B203" s="183"/>
    </row>
    <row r="204" spans="2:2" s="36" customFormat="1" x14ac:dyDescent="0.4">
      <c r="B204" s="183"/>
    </row>
    <row r="205" spans="2:2" s="36" customFormat="1" x14ac:dyDescent="0.4">
      <c r="B205" s="183"/>
    </row>
    <row r="206" spans="2:2" s="36" customFormat="1" x14ac:dyDescent="0.4">
      <c r="B206" s="183"/>
    </row>
  </sheetData>
  <sheetProtection algorithmName="SHA-512" hashValue="yqvkWoLNP3VCVzUbF6AqEJCvW+0wq+3wny++6q5VuoZ/nfbCbqcVC6VNPI2b9tLMq+L4MQeTI+EEvRiTIqNmVg==" saltValue="nI2JUVwzTj2Z6EqVFmh2qw==" spinCount="100000" sheet="1" objects="1" scenarios="1"/>
  <mergeCells count="19">
    <mergeCell ref="A74:B74"/>
    <mergeCell ref="A75:B75"/>
    <mergeCell ref="C75:G75"/>
    <mergeCell ref="B30:B31"/>
    <mergeCell ref="B43:B54"/>
    <mergeCell ref="A1:G1"/>
    <mergeCell ref="D6:E6"/>
    <mergeCell ref="A7:B7"/>
    <mergeCell ref="A20:B20"/>
    <mergeCell ref="B34:B35"/>
    <mergeCell ref="A2:G2"/>
    <mergeCell ref="H81:H82"/>
    <mergeCell ref="A76:B76"/>
    <mergeCell ref="A77:B77"/>
    <mergeCell ref="A78:B78"/>
    <mergeCell ref="A79:B79"/>
    <mergeCell ref="A80:B80"/>
    <mergeCell ref="A81:B82"/>
    <mergeCell ref="G81:G82"/>
  </mergeCells>
  <conditionalFormatting sqref="G37:G39 G60 G62:G65 G68 G41:G43 G34 D21 G25:G31 F27:F28">
    <cfRule type="containsText" dxfId="108" priority="58" operator="containsText" text="ไม่ผ่าน">
      <formula>NOT(ISERROR(SEARCH("ไม่ผ่าน",D21)))</formula>
    </cfRule>
    <cfRule type="cellIs" dxfId="107" priority="59" stopIfTrue="1" operator="equal">
      <formula>"ต้องปรับปรุงเร่งด่วน"</formula>
    </cfRule>
    <cfRule type="cellIs" dxfId="106" priority="60" stopIfTrue="1" operator="equal">
      <formula>"ต้องปรับปรุง"</formula>
    </cfRule>
    <cfRule type="cellIs" dxfId="105" priority="61" stopIfTrue="1" operator="equal">
      <formula>"ต้องปรับปรุงเร่งด่วน"</formula>
    </cfRule>
    <cfRule type="cellIs" dxfId="104" priority="62" stopIfTrue="1" operator="equal">
      <formula>"ต้องปรับปรุงเร่งด่วน"</formula>
    </cfRule>
  </conditionalFormatting>
  <conditionalFormatting sqref="D21 E20:G20">
    <cfRule type="containsText" dxfId="103" priority="57" operator="containsText" text="ไม่ผ่านเกณฑ์">
      <formula>NOT(ISERROR(SEARCH("ไม่ผ่านเกณฑ์",D20)))</formula>
    </cfRule>
  </conditionalFormatting>
  <conditionalFormatting sqref="D6">
    <cfRule type="containsText" dxfId="102" priority="56" operator="containsText" text="ไม่ผ่านเกณฑ์">
      <formula>NOT(ISERROR(SEARCH("ไม่ผ่านเกณฑ์",D6)))</formula>
    </cfRule>
  </conditionalFormatting>
  <conditionalFormatting sqref="H75 D21:F21">
    <cfRule type="containsText" dxfId="101" priority="55" operator="containsText" text="หลักสูตรไม่ได้มาตรฐาน">
      <formula>NOT(ISERROR(SEARCH("หลักสูตรไม่ได้มาตรฐาน",D21)))</formula>
    </cfRule>
  </conditionalFormatting>
  <conditionalFormatting sqref="F19 E9:E19">
    <cfRule type="containsText" dxfId="100" priority="54" operator="containsText" text="ไม่ผ่าน">
      <formula>NOT(ISERROR(SEARCH("ไม่ผ่าน",E9)))</formula>
    </cfRule>
  </conditionalFormatting>
  <conditionalFormatting sqref="C82:F82 H76:H81 D71:E71">
    <cfRule type="containsText" dxfId="99" priority="49" operator="containsText" text="ระดับคุณภาพน้อย">
      <formula>NOT(ISERROR(SEARCH("ระดับคุณภาพน้อย",C71)))</formula>
    </cfRule>
    <cfRule type="cellIs" dxfId="98" priority="50" stopIfTrue="1" operator="equal">
      <formula>"ต้องปรับปรุงเร่งด่วน"</formula>
    </cfRule>
    <cfRule type="cellIs" dxfId="97" priority="51" stopIfTrue="1" operator="equal">
      <formula>"ต้องปรับปรุง"</formula>
    </cfRule>
    <cfRule type="cellIs" dxfId="96" priority="52" stopIfTrue="1" operator="equal">
      <formula>"ต้องปรับปรุงเร่งด่วน"</formula>
    </cfRule>
    <cfRule type="cellIs" dxfId="95" priority="53" stopIfTrue="1" operator="equal">
      <formula>"ต้องปรับปรุงเร่งด่วน"</formula>
    </cfRule>
  </conditionalFormatting>
  <conditionalFormatting sqref="C75">
    <cfRule type="containsText" dxfId="94" priority="48" operator="containsText" text="ไม่ผ่านเกณฑ์การประเมิน">
      <formula>NOT(ISERROR(SEARCH("ไม่ผ่านเกณฑ์การประเมิน",C75)))</formula>
    </cfRule>
  </conditionalFormatting>
  <conditionalFormatting sqref="E82:F82 H76:H80">
    <cfRule type="containsText" dxfId="93" priority="47" operator="containsText" text="ไม่ประเมิน">
      <formula>NOT(ISERROR(SEARCH("ไม่ประเมิน",E76)))</formula>
    </cfRule>
  </conditionalFormatting>
  <conditionalFormatting sqref="G20">
    <cfRule type="containsText" dxfId="92" priority="46" operator="containsText" text="ไม่ได้มาตรฐาน">
      <formula>NOT(ISERROR(SEARCH("ไม่ได้มาตรฐาน",G20)))</formula>
    </cfRule>
  </conditionalFormatting>
  <conditionalFormatting sqref="C75:G75 E20:F20">
    <cfRule type="containsText" dxfId="91" priority="45" operator="containsText" text="ไม่ผ่านประเมิน">
      <formula>NOT(ISERROR(SEARCH("ไม่ผ่านประเมิน",C20)))</formula>
    </cfRule>
  </conditionalFormatting>
  <conditionalFormatting sqref="E8:E19">
    <cfRule type="containsText" dxfId="90" priority="39" operator="containsText" text="ไม่ผ่าน">
      <formula>NOT(ISERROR(SEARCH("ไม่ผ่าน",E8)))</formula>
    </cfRule>
    <cfRule type="containsText" dxfId="89" priority="40" operator="containsText" text="ไม่ผ่าน">
      <formula>NOT(ISERROR(SEARCH("ไม่ผ่าน",E8)))</formula>
    </cfRule>
    <cfRule type="cellIs" dxfId="88" priority="41" stopIfTrue="1" operator="equal">
      <formula>"ต้องปรับปรุงเร่งด่วน"</formula>
    </cfRule>
    <cfRule type="cellIs" dxfId="87" priority="42" stopIfTrue="1" operator="equal">
      <formula>"ต้องปรับปรุง"</formula>
    </cfRule>
    <cfRule type="cellIs" dxfId="86" priority="43" stopIfTrue="1" operator="equal">
      <formula>"ต้องปรับปรุงเร่งด่วน"</formula>
    </cfRule>
    <cfRule type="cellIs" dxfId="85" priority="44" stopIfTrue="1" operator="equal">
      <formula>"ต้องปรับปรุงเร่งด่วน"</formula>
    </cfRule>
  </conditionalFormatting>
  <pageMargins left="0.33" right="0.19685039370078741" top="0.65" bottom="0.32" header="0.31496062992125984" footer="0.2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69"/>
  <sheetViews>
    <sheetView workbookViewId="0">
      <selection activeCell="D23" sqref="D23"/>
    </sheetView>
  </sheetViews>
  <sheetFormatPr defaultRowHeight="17.25" x14ac:dyDescent="0.4"/>
  <cols>
    <col min="1" max="1" width="40.75" style="37" customWidth="1"/>
    <col min="2" max="2" width="7.75" style="37" customWidth="1"/>
    <col min="3" max="3" width="13" style="37" customWidth="1"/>
    <col min="4" max="4" width="9.125" style="37" customWidth="1"/>
    <col min="5" max="5" width="10.25" style="37" customWidth="1"/>
    <col min="6" max="6" width="9.375" style="37" hidden="1" customWidth="1"/>
    <col min="7" max="7" width="10.75" style="37" customWidth="1"/>
    <col min="8" max="8" width="9.75" style="36" customWidth="1"/>
    <col min="9" max="23" width="9" style="36"/>
    <col min="24" max="16384" width="9" style="37"/>
  </cols>
  <sheetData>
    <row r="1" spans="1:23" ht="27.75" x14ac:dyDescent="0.65">
      <c r="A1" s="236" t="s">
        <v>114</v>
      </c>
      <c r="B1" s="236"/>
      <c r="C1" s="236"/>
      <c r="D1" s="236"/>
      <c r="E1" s="236"/>
      <c r="F1" s="236"/>
      <c r="G1" s="236"/>
    </row>
    <row r="2" spans="1:23" ht="27.75" x14ac:dyDescent="0.65">
      <c r="A2" s="228" t="s">
        <v>95</v>
      </c>
      <c r="B2" s="228"/>
      <c r="C2" s="228"/>
      <c r="D2" s="228"/>
      <c r="E2" s="228"/>
      <c r="F2" s="228"/>
      <c r="G2" s="228"/>
    </row>
    <row r="3" spans="1:23" s="41" customFormat="1" ht="21.75" x14ac:dyDescent="0.5">
      <c r="A3" s="38" t="s">
        <v>96</v>
      </c>
      <c r="B3" s="9"/>
      <c r="C3" s="9"/>
      <c r="D3" s="10"/>
      <c r="E3" s="10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s="41" customFormat="1" ht="21.75" x14ac:dyDescent="0.5">
      <c r="A4" s="38" t="s">
        <v>0</v>
      </c>
      <c r="B4" s="42" t="s">
        <v>85</v>
      </c>
      <c r="C4" s="42"/>
      <c r="D4" s="43"/>
      <c r="E4" s="43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s="41" customFormat="1" ht="21.75" x14ac:dyDescent="0.5">
      <c r="A5" s="38" t="s">
        <v>1</v>
      </c>
      <c r="B5" s="11"/>
      <c r="C5" s="11"/>
      <c r="D5" s="12"/>
      <c r="E5" s="12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ht="24" x14ac:dyDescent="0.5">
      <c r="A6" s="44" t="s">
        <v>2</v>
      </c>
      <c r="B6" s="185"/>
      <c r="C6" s="46"/>
      <c r="D6" s="229" t="str">
        <f>+G20</f>
        <v>ไม่ได้มาตรฐาน</v>
      </c>
      <c r="E6" s="229"/>
      <c r="F6" s="166"/>
      <c r="G6" s="46"/>
    </row>
    <row r="7" spans="1:23" ht="24" x14ac:dyDescent="0.4">
      <c r="A7" s="230" t="s">
        <v>3</v>
      </c>
      <c r="B7" s="231"/>
      <c r="C7" s="47" t="s">
        <v>4</v>
      </c>
      <c r="D7" s="48" t="s">
        <v>115</v>
      </c>
      <c r="E7" s="49" t="s">
        <v>6</v>
      </c>
      <c r="F7" s="167"/>
      <c r="G7" s="50"/>
    </row>
    <row r="8" spans="1:23" ht="24" x14ac:dyDescent="0.4">
      <c r="A8" s="168" t="s">
        <v>97</v>
      </c>
      <c r="B8" s="186"/>
      <c r="C8" s="1">
        <v>1</v>
      </c>
      <c r="D8" s="4"/>
      <c r="E8" s="54" t="str">
        <f>IF(D8&lt;1,"ไม่ผ่าน",IF(D8=1,"ผ่าน"))</f>
        <v>ไม่ผ่าน</v>
      </c>
      <c r="F8" s="170"/>
      <c r="G8" s="50"/>
    </row>
    <row r="9" spans="1:23" ht="24" x14ac:dyDescent="0.4">
      <c r="A9" s="171" t="s">
        <v>98</v>
      </c>
      <c r="B9" s="187"/>
      <c r="C9" s="2">
        <v>1</v>
      </c>
      <c r="D9" s="5"/>
      <c r="E9" s="54" t="str">
        <f>IF(D9&lt;1,"ไม่ผ่าน",IF(D9=1,"ผ่าน"))</f>
        <v>ไม่ผ่าน</v>
      </c>
      <c r="F9" s="170"/>
      <c r="G9" s="50"/>
    </row>
    <row r="10" spans="1:23" ht="24" x14ac:dyDescent="0.4">
      <c r="A10" s="171" t="s">
        <v>99</v>
      </c>
      <c r="B10" s="187"/>
      <c r="C10" s="2">
        <v>1</v>
      </c>
      <c r="D10" s="5"/>
      <c r="E10" s="54" t="str">
        <f t="shared" ref="E10:E19" si="0">IF(D10&lt;1,"ไม่ผ่าน",IF(D10=1,"ผ่าน"))</f>
        <v>ไม่ผ่าน</v>
      </c>
      <c r="F10" s="170"/>
      <c r="G10" s="50"/>
    </row>
    <row r="11" spans="1:23" ht="24" x14ac:dyDescent="0.4">
      <c r="A11" s="171" t="s">
        <v>100</v>
      </c>
      <c r="B11" s="187"/>
      <c r="C11" s="2">
        <v>1</v>
      </c>
      <c r="D11" s="5"/>
      <c r="E11" s="54" t="str">
        <f t="shared" si="0"/>
        <v>ไม่ผ่าน</v>
      </c>
      <c r="F11" s="170"/>
      <c r="G11" s="50"/>
    </row>
    <row r="12" spans="1:23" ht="24" customHeight="1" x14ac:dyDescent="0.4">
      <c r="A12" s="171" t="s">
        <v>101</v>
      </c>
      <c r="B12" s="187"/>
      <c r="C12" s="2">
        <v>1</v>
      </c>
      <c r="D12" s="5"/>
      <c r="E12" s="54" t="str">
        <f t="shared" si="0"/>
        <v>ไม่ผ่าน</v>
      </c>
      <c r="F12" s="170"/>
      <c r="G12" s="50"/>
    </row>
    <row r="13" spans="1:23" ht="43.5" x14ac:dyDescent="0.4">
      <c r="A13" s="171" t="s">
        <v>102</v>
      </c>
      <c r="B13" s="187"/>
      <c r="C13" s="2">
        <v>1</v>
      </c>
      <c r="D13" s="5"/>
      <c r="E13" s="54" t="str">
        <f t="shared" si="0"/>
        <v>ไม่ผ่าน</v>
      </c>
      <c r="F13" s="170"/>
      <c r="G13" s="50"/>
    </row>
    <row r="14" spans="1:23" ht="43.5" x14ac:dyDescent="0.4">
      <c r="A14" s="171" t="s">
        <v>103</v>
      </c>
      <c r="B14" s="187"/>
      <c r="C14" s="2">
        <v>1</v>
      </c>
      <c r="D14" s="5"/>
      <c r="E14" s="54" t="str">
        <f t="shared" si="0"/>
        <v>ไม่ผ่าน</v>
      </c>
      <c r="F14" s="170"/>
      <c r="G14" s="50"/>
    </row>
    <row r="15" spans="1:23" ht="24" x14ac:dyDescent="0.4">
      <c r="A15" s="171" t="s">
        <v>104</v>
      </c>
      <c r="B15" s="187"/>
      <c r="C15" s="2">
        <v>1</v>
      </c>
      <c r="D15" s="5"/>
      <c r="E15" s="54" t="str">
        <f t="shared" si="0"/>
        <v>ไม่ผ่าน</v>
      </c>
      <c r="F15" s="170"/>
      <c r="G15" s="50"/>
    </row>
    <row r="16" spans="1:23" ht="24" customHeight="1" x14ac:dyDescent="0.4">
      <c r="A16" s="171" t="s">
        <v>105</v>
      </c>
      <c r="B16" s="187"/>
      <c r="C16" s="2">
        <v>1</v>
      </c>
      <c r="D16" s="5"/>
      <c r="E16" s="54" t="str">
        <f t="shared" si="0"/>
        <v>ไม่ผ่าน</v>
      </c>
      <c r="F16" s="170"/>
      <c r="G16" s="50"/>
    </row>
    <row r="17" spans="1:8" ht="24" customHeight="1" x14ac:dyDescent="0.4">
      <c r="A17" s="171" t="s">
        <v>106</v>
      </c>
      <c r="B17" s="187"/>
      <c r="C17" s="2">
        <v>1</v>
      </c>
      <c r="D17" s="5"/>
      <c r="E17" s="54" t="str">
        <f t="shared" si="0"/>
        <v>ไม่ผ่าน</v>
      </c>
      <c r="F17" s="170"/>
      <c r="G17" s="50"/>
    </row>
    <row r="18" spans="1:8" ht="43.5" x14ac:dyDescent="0.4">
      <c r="A18" s="171" t="s">
        <v>107</v>
      </c>
      <c r="B18" s="187"/>
      <c r="C18" s="2">
        <v>1</v>
      </c>
      <c r="D18" s="5"/>
      <c r="E18" s="54" t="str">
        <f t="shared" si="0"/>
        <v>ไม่ผ่าน</v>
      </c>
      <c r="F18" s="170"/>
      <c r="G18" s="50"/>
    </row>
    <row r="19" spans="1:8" ht="43.5" x14ac:dyDescent="0.4">
      <c r="A19" s="172" t="s">
        <v>108</v>
      </c>
      <c r="B19" s="188"/>
      <c r="C19" s="2">
        <v>1</v>
      </c>
      <c r="D19" s="5"/>
      <c r="E19" s="54" t="str">
        <f t="shared" si="0"/>
        <v>ไม่ผ่าน</v>
      </c>
      <c r="F19" s="55"/>
      <c r="G19" s="50"/>
    </row>
    <row r="20" spans="1:8" ht="24" x14ac:dyDescent="0.4">
      <c r="A20" s="232" t="s">
        <v>8</v>
      </c>
      <c r="B20" s="233"/>
      <c r="C20" s="58">
        <f>+SUM(C8:C19)</f>
        <v>12</v>
      </c>
      <c r="D20" s="58">
        <f>SUM(D8:D19)</f>
        <v>0</v>
      </c>
      <c r="E20" s="59" t="str">
        <f>IF(C20&lt;D20,"ไม่ผ่านประเมิน",IF(C20&gt;D20,"ไม่ผ่านประเมิน",IF(C20=D20,"ผ่านประเมิน")))</f>
        <v>ไม่ผ่านประเมิน</v>
      </c>
      <c r="F20" s="59"/>
      <c r="G20" s="59" t="str">
        <f>IF(C20&lt;D20,"ไม่ได้มาตรฐาน",IF(C20&gt;D20,"ไม่ได้มาตรฐาน",IF(C20=D20,"ได้มาตรฐาน")))</f>
        <v>ไม่ได้มาตรฐาน</v>
      </c>
    </row>
    <row r="21" spans="1:8" ht="28.5" hidden="1" thickBot="1" x14ac:dyDescent="0.45">
      <c r="A21" s="60" t="s">
        <v>9</v>
      </c>
      <c r="B21" s="61"/>
      <c r="D21" s="62" t="str">
        <f>IF(C20&lt;D20,"หลักสูตรไม่ได้มาตรฐาน",IF(C20&gt;D20,"หลักสูตรไม่ได้มาตรฐาน",IF(C20=D20,"หลักสูตรได้มาตรฐาน")))</f>
        <v>หลักสูตรไม่ได้มาตรฐาน</v>
      </c>
      <c r="E21" s="63"/>
      <c r="F21" s="64"/>
      <c r="G21" s="65"/>
    </row>
    <row r="22" spans="1:8" ht="14.25" customHeight="1" x14ac:dyDescent="0.4">
      <c r="A22" s="66"/>
      <c r="B22" s="66"/>
      <c r="C22" s="67"/>
      <c r="D22" s="67"/>
      <c r="E22" s="68"/>
      <c r="F22" s="68"/>
      <c r="G22" s="46"/>
    </row>
    <row r="23" spans="1:8" ht="24" x14ac:dyDescent="0.55000000000000004">
      <c r="A23" s="69" t="s">
        <v>10</v>
      </c>
      <c r="B23" s="36"/>
      <c r="C23" s="36"/>
      <c r="D23" s="36"/>
      <c r="E23" s="36"/>
      <c r="F23" s="36"/>
      <c r="G23" s="36"/>
    </row>
    <row r="24" spans="1:8" ht="24" x14ac:dyDescent="0.55000000000000004">
      <c r="A24" s="71" t="s">
        <v>11</v>
      </c>
      <c r="B24" s="72" t="s">
        <v>75</v>
      </c>
      <c r="C24" s="73" t="s">
        <v>62</v>
      </c>
      <c r="D24" s="73" t="s">
        <v>12</v>
      </c>
      <c r="E24" s="73" t="s">
        <v>13</v>
      </c>
      <c r="F24" s="73" t="s">
        <v>76</v>
      </c>
      <c r="G24" s="73" t="s">
        <v>5</v>
      </c>
    </row>
    <row r="25" spans="1:8" ht="21.75" x14ac:dyDescent="0.4">
      <c r="A25" s="74" t="s">
        <v>14</v>
      </c>
      <c r="B25" s="75">
        <f>+B29+B32</f>
        <v>2</v>
      </c>
      <c r="C25" s="76"/>
      <c r="D25" s="77" t="e">
        <f>+F29+F34</f>
        <v>#DIV/0!</v>
      </c>
      <c r="E25" s="78"/>
      <c r="F25" s="79" t="e">
        <f>+D25/B25</f>
        <v>#DIV/0!</v>
      </c>
      <c r="G25" s="80" t="e">
        <f>IF(B25&lt;1,0,IF(B25&lt;2,F26,IF(B25=2,F25)))</f>
        <v>#DIV/0!</v>
      </c>
    </row>
    <row r="26" spans="1:8" ht="24" hidden="1" x14ac:dyDescent="0.4">
      <c r="A26" s="74"/>
      <c r="B26" s="81" t="s">
        <v>8</v>
      </c>
      <c r="C26" s="76"/>
      <c r="D26" s="77"/>
      <c r="E26" s="78"/>
      <c r="F26" s="82" t="e">
        <f>+F27+F28</f>
        <v>#DIV/0!</v>
      </c>
      <c r="G26" s="88"/>
    </row>
    <row r="27" spans="1:8" ht="24" hidden="1" x14ac:dyDescent="0.4">
      <c r="A27" s="74">
        <v>2.1</v>
      </c>
      <c r="B27" s="81">
        <f>+B29</f>
        <v>1</v>
      </c>
      <c r="C27" s="76"/>
      <c r="D27" s="77"/>
      <c r="E27" s="79"/>
      <c r="F27" s="83">
        <f>IF(B27=0,0,IF(B27=1,F29))</f>
        <v>0</v>
      </c>
      <c r="G27" s="88"/>
    </row>
    <row r="28" spans="1:8" ht="24" hidden="1" x14ac:dyDescent="0.4">
      <c r="A28" s="74">
        <v>2.2000000000000002</v>
      </c>
      <c r="B28" s="81">
        <f>+B32</f>
        <v>1</v>
      </c>
      <c r="C28" s="76"/>
      <c r="D28" s="77"/>
      <c r="E28" s="79"/>
      <c r="F28" s="83" t="e">
        <f>IF(B28=0,0,IF(B28=1,F34))</f>
        <v>#DIV/0!</v>
      </c>
      <c r="G28" s="88"/>
    </row>
    <row r="29" spans="1:8" ht="43.5" x14ac:dyDescent="0.4">
      <c r="A29" s="84" t="s">
        <v>15</v>
      </c>
      <c r="B29" s="13">
        <v>1</v>
      </c>
      <c r="C29" s="85" t="s">
        <v>63</v>
      </c>
      <c r="D29" s="14"/>
      <c r="E29" s="86">
        <f>+D29</f>
        <v>0</v>
      </c>
      <c r="F29" s="87">
        <f>+E29</f>
        <v>0</v>
      </c>
      <c r="G29" s="88">
        <f>IF(B29&lt;1,0,IF(B29=1,F29))</f>
        <v>0</v>
      </c>
      <c r="H29" s="175"/>
    </row>
    <row r="30" spans="1:8" ht="34.5" x14ac:dyDescent="0.4">
      <c r="A30" s="89" t="s">
        <v>82</v>
      </c>
      <c r="B30" s="234"/>
      <c r="C30" s="90" t="s">
        <v>81</v>
      </c>
      <c r="D30" s="14"/>
      <c r="E30" s="91" t="e">
        <f>+D30/D31</f>
        <v>#DIV/0!</v>
      </c>
      <c r="F30" s="87"/>
      <c r="G30" s="88"/>
      <c r="H30" s="175"/>
    </row>
    <row r="31" spans="1:8" ht="24" x14ac:dyDescent="0.4">
      <c r="A31" s="84"/>
      <c r="B31" s="235"/>
      <c r="C31" s="85" t="s">
        <v>80</v>
      </c>
      <c r="D31" s="14"/>
      <c r="E31" s="86"/>
      <c r="F31" s="87"/>
      <c r="G31" s="88"/>
      <c r="H31" s="175"/>
    </row>
    <row r="32" spans="1:8" ht="21.75" x14ac:dyDescent="0.4">
      <c r="A32" s="92" t="s">
        <v>16</v>
      </c>
      <c r="B32" s="15">
        <v>1</v>
      </c>
      <c r="C32" s="85"/>
      <c r="D32" s="93"/>
      <c r="E32" s="94"/>
      <c r="F32" s="95"/>
      <c r="G32" s="95"/>
    </row>
    <row r="33" spans="1:7" ht="43.5" hidden="1" x14ac:dyDescent="0.4">
      <c r="A33" s="96" t="s">
        <v>17</v>
      </c>
      <c r="B33" s="96"/>
      <c r="C33" s="85"/>
      <c r="D33" s="97"/>
      <c r="E33" s="94"/>
      <c r="F33" s="95"/>
      <c r="G33" s="95"/>
    </row>
    <row r="34" spans="1:7" ht="43.5" x14ac:dyDescent="0.4">
      <c r="A34" s="125" t="s">
        <v>86</v>
      </c>
      <c r="B34" s="215"/>
      <c r="C34" s="90" t="s">
        <v>87</v>
      </c>
      <c r="D34" s="16"/>
      <c r="E34" s="99" t="e">
        <f>+D34*100/D35</f>
        <v>#DIV/0!</v>
      </c>
      <c r="F34" s="121" t="e">
        <f>+IF(E34&lt;80,E34*5/80,IF(E34&gt;=80,5))</f>
        <v>#DIV/0!</v>
      </c>
      <c r="G34" s="88" t="e">
        <f>IF(B32&lt;1,0,IF(B32=1,F34))</f>
        <v>#DIV/0!</v>
      </c>
    </row>
    <row r="35" spans="1:7" ht="52.5" customHeight="1" x14ac:dyDescent="0.4">
      <c r="A35" s="101"/>
      <c r="B35" s="216"/>
      <c r="C35" s="90" t="s">
        <v>88</v>
      </c>
      <c r="D35" s="17"/>
      <c r="E35" s="94"/>
      <c r="F35" s="95"/>
      <c r="G35" s="95"/>
    </row>
    <row r="36" spans="1:7" ht="21.75" x14ac:dyDescent="0.4">
      <c r="A36" s="105" t="s">
        <v>20</v>
      </c>
      <c r="B36" s="105"/>
      <c r="C36" s="107"/>
      <c r="D36" s="108">
        <f>+SUM(F37:F39)</f>
        <v>0</v>
      </c>
      <c r="E36" s="109"/>
      <c r="F36" s="110">
        <f>+D36/3</f>
        <v>0</v>
      </c>
      <c r="G36" s="110">
        <f>+F36</f>
        <v>0</v>
      </c>
    </row>
    <row r="37" spans="1:7" ht="24" x14ac:dyDescent="0.4">
      <c r="A37" s="111" t="s">
        <v>21</v>
      </c>
      <c r="B37" s="18">
        <v>1</v>
      </c>
      <c r="C37" s="85" t="s">
        <v>72</v>
      </c>
      <c r="D37" s="85"/>
      <c r="E37" s="14"/>
      <c r="F37" s="87">
        <f>+E37</f>
        <v>0</v>
      </c>
      <c r="G37" s="112">
        <f>IF(B37&lt;1,"ไม่ประเมิน",IF(B37=1,F37))</f>
        <v>0</v>
      </c>
    </row>
    <row r="38" spans="1:7" ht="24" x14ac:dyDescent="0.4">
      <c r="A38" s="113" t="s">
        <v>22</v>
      </c>
      <c r="B38" s="19">
        <v>1</v>
      </c>
      <c r="C38" s="85" t="s">
        <v>72</v>
      </c>
      <c r="D38" s="85"/>
      <c r="E38" s="14"/>
      <c r="F38" s="87">
        <f>+E38</f>
        <v>0</v>
      </c>
      <c r="G38" s="112">
        <f t="shared" ref="G38:G39" si="1">IF(B38&lt;1,"ไม่ประเมิน",IF(B38=1,F38))</f>
        <v>0</v>
      </c>
    </row>
    <row r="39" spans="1:7" ht="24" x14ac:dyDescent="0.4">
      <c r="A39" s="113" t="s">
        <v>23</v>
      </c>
      <c r="B39" s="19">
        <v>1</v>
      </c>
      <c r="C39" s="85" t="s">
        <v>72</v>
      </c>
      <c r="D39" s="85"/>
      <c r="E39" s="14"/>
      <c r="F39" s="87">
        <f>+E39</f>
        <v>0</v>
      </c>
      <c r="G39" s="112">
        <f t="shared" si="1"/>
        <v>0</v>
      </c>
    </row>
    <row r="40" spans="1:7" ht="21.75" x14ac:dyDescent="0.4">
      <c r="A40" s="114" t="s">
        <v>24</v>
      </c>
      <c r="B40" s="115"/>
      <c r="C40" s="107"/>
      <c r="D40" s="116" t="e">
        <f>+SUM(F41,F42,F59)</f>
        <v>#DIV/0!</v>
      </c>
      <c r="E40" s="109"/>
      <c r="F40" s="110" t="e">
        <f>+D40/3</f>
        <v>#DIV/0!</v>
      </c>
      <c r="G40" s="110" t="e">
        <f>+F40</f>
        <v>#DIV/0!</v>
      </c>
    </row>
    <row r="41" spans="1:7" ht="24" x14ac:dyDescent="0.4">
      <c r="A41" s="113" t="s">
        <v>25</v>
      </c>
      <c r="B41" s="19">
        <v>1</v>
      </c>
      <c r="C41" s="85" t="s">
        <v>72</v>
      </c>
      <c r="D41" s="85"/>
      <c r="E41" s="20"/>
      <c r="F41" s="87">
        <f>+E41</f>
        <v>0</v>
      </c>
      <c r="G41" s="112">
        <f>IF(B41&lt;1,"ไม่ประเมิน",IF(B41=1,F41))</f>
        <v>0</v>
      </c>
    </row>
    <row r="42" spans="1:7" ht="24" x14ac:dyDescent="0.4">
      <c r="A42" s="113" t="s">
        <v>26</v>
      </c>
      <c r="B42" s="19">
        <v>1</v>
      </c>
      <c r="C42" s="85"/>
      <c r="D42" s="117">
        <f>+D44+D48+D52+D56</f>
        <v>0</v>
      </c>
      <c r="E42" s="94"/>
      <c r="F42" s="95" t="e">
        <f>+SUM(F44,F48,F52,F57)/4</f>
        <v>#DIV/0!</v>
      </c>
      <c r="G42" s="112" t="e">
        <f>IF(B42&lt;1,"ไม่ประเมิน",IF(B42=1,F42))</f>
        <v>#DIV/0!</v>
      </c>
    </row>
    <row r="43" spans="1:7" ht="24" x14ac:dyDescent="0.4">
      <c r="A43" s="118" t="s">
        <v>89</v>
      </c>
      <c r="B43" s="218"/>
      <c r="C43" s="85"/>
      <c r="D43" s="119"/>
      <c r="E43" s="94"/>
      <c r="F43" s="178"/>
      <c r="G43" s="112"/>
    </row>
    <row r="44" spans="1:7" ht="21.75" x14ac:dyDescent="0.4">
      <c r="A44" s="96" t="s">
        <v>27</v>
      </c>
      <c r="B44" s="219"/>
      <c r="C44" s="85" t="s">
        <v>68</v>
      </c>
      <c r="D44" s="21"/>
      <c r="E44" s="120" t="e">
        <f>+D44*100/D46</f>
        <v>#DIV/0!</v>
      </c>
      <c r="F44" s="179" t="e">
        <f>+IF(E44&lt;100,E44*5/100,IF(E44&gt;=100,5))</f>
        <v>#DIV/0!</v>
      </c>
      <c r="G44" s="121" t="e">
        <f>+F44</f>
        <v>#DIV/0!</v>
      </c>
    </row>
    <row r="45" spans="1:7" ht="21.75" hidden="1" customHeight="1" x14ac:dyDescent="0.4">
      <c r="A45" s="122" t="s">
        <v>28</v>
      </c>
      <c r="B45" s="219"/>
      <c r="C45" s="85"/>
      <c r="D45" s="32"/>
      <c r="E45" s="94"/>
      <c r="F45" s="95"/>
      <c r="G45" s="95"/>
    </row>
    <row r="46" spans="1:7" ht="21.75" x14ac:dyDescent="0.4">
      <c r="A46" s="122"/>
      <c r="B46" s="219"/>
      <c r="C46" s="85" t="s">
        <v>69</v>
      </c>
      <c r="D46" s="17"/>
      <c r="E46" s="94"/>
      <c r="F46" s="95"/>
      <c r="G46" s="95"/>
    </row>
    <row r="47" spans="1:7" ht="21.75" hidden="1" customHeight="1" x14ac:dyDescent="0.4">
      <c r="A47" s="122" t="s">
        <v>29</v>
      </c>
      <c r="B47" s="219"/>
      <c r="C47" s="85"/>
      <c r="D47" s="33"/>
      <c r="E47" s="94"/>
      <c r="F47" s="95"/>
      <c r="G47" s="95"/>
    </row>
    <row r="48" spans="1:7" ht="24" customHeight="1" x14ac:dyDescent="0.4">
      <c r="A48" s="96" t="s">
        <v>30</v>
      </c>
      <c r="B48" s="219"/>
      <c r="C48" s="85" t="s">
        <v>70</v>
      </c>
      <c r="D48" s="21"/>
      <c r="E48" s="120" t="e">
        <f>+D48*100/D50</f>
        <v>#DIV/0!</v>
      </c>
      <c r="F48" s="179" t="e">
        <f>+IF(E48&lt;100,E48*5/100,IF(E48&gt;=100,5))</f>
        <v>#DIV/0!</v>
      </c>
      <c r="G48" s="121" t="e">
        <f>+F48</f>
        <v>#DIV/0!</v>
      </c>
    </row>
    <row r="49" spans="1:7" ht="21.75" hidden="1" customHeight="1" x14ac:dyDescent="0.4">
      <c r="A49" s="122" t="s">
        <v>28</v>
      </c>
      <c r="B49" s="219"/>
      <c r="C49" s="85"/>
      <c r="D49" s="34"/>
      <c r="E49" s="94"/>
      <c r="F49" s="95"/>
      <c r="G49" s="95"/>
    </row>
    <row r="50" spans="1:7" ht="21.75" x14ac:dyDescent="0.4">
      <c r="A50" s="122"/>
      <c r="B50" s="219"/>
      <c r="C50" s="85" t="s">
        <v>69</v>
      </c>
      <c r="D50" s="17"/>
      <c r="E50" s="94"/>
      <c r="F50" s="95"/>
      <c r="G50" s="95"/>
    </row>
    <row r="51" spans="1:7" ht="21.75" hidden="1" customHeight="1" x14ac:dyDescent="0.4">
      <c r="A51" s="122" t="s">
        <v>29</v>
      </c>
      <c r="B51" s="219"/>
      <c r="C51" s="85"/>
      <c r="D51" s="33"/>
      <c r="E51" s="94"/>
      <c r="F51" s="95"/>
      <c r="G51" s="95"/>
    </row>
    <row r="52" spans="1:7" ht="21.75" x14ac:dyDescent="0.4">
      <c r="A52" s="96" t="s">
        <v>31</v>
      </c>
      <c r="B52" s="219"/>
      <c r="C52" s="85" t="s">
        <v>71</v>
      </c>
      <c r="D52" s="22"/>
      <c r="E52" s="120" t="e">
        <f>+D52*100/D54</f>
        <v>#DIV/0!</v>
      </c>
      <c r="F52" s="179" t="e">
        <f>+IF(E52&lt;60,E52*5/60,IF(E52&gt;=60,5))</f>
        <v>#DIV/0!</v>
      </c>
      <c r="G52" s="121" t="e">
        <f>+F52</f>
        <v>#DIV/0!</v>
      </c>
    </row>
    <row r="53" spans="1:7" ht="21.75" hidden="1" customHeight="1" x14ac:dyDescent="0.4">
      <c r="A53" s="122" t="s">
        <v>28</v>
      </c>
      <c r="B53" s="219"/>
      <c r="C53" s="85"/>
      <c r="D53" s="35"/>
      <c r="E53" s="94"/>
      <c r="F53" s="95"/>
      <c r="G53" s="95"/>
    </row>
    <row r="54" spans="1:7" ht="24" customHeight="1" x14ac:dyDescent="0.4">
      <c r="A54" s="122"/>
      <c r="B54" s="219"/>
      <c r="C54" s="85" t="s">
        <v>69</v>
      </c>
      <c r="D54" s="23"/>
      <c r="E54" s="94"/>
      <c r="F54" s="95"/>
      <c r="G54" s="95"/>
    </row>
    <row r="55" spans="1:7" ht="21.75" hidden="1" customHeight="1" x14ac:dyDescent="0.4">
      <c r="A55" s="122" t="s">
        <v>29</v>
      </c>
      <c r="B55" s="240"/>
      <c r="C55" s="85"/>
      <c r="D55" s="124"/>
      <c r="E55" s="94"/>
      <c r="F55" s="95"/>
      <c r="G55" s="95"/>
    </row>
    <row r="56" spans="1:7" ht="34.5" x14ac:dyDescent="0.4">
      <c r="A56" s="241" t="s">
        <v>90</v>
      </c>
      <c r="B56" s="240"/>
      <c r="C56" s="189" t="s">
        <v>91</v>
      </c>
      <c r="D56" s="190"/>
      <c r="E56" s="94"/>
      <c r="F56" s="95"/>
      <c r="G56" s="95"/>
    </row>
    <row r="57" spans="1:7" ht="56.25" x14ac:dyDescent="0.4">
      <c r="A57" s="242"/>
      <c r="B57" s="240"/>
      <c r="C57" s="191" t="s">
        <v>92</v>
      </c>
      <c r="D57" s="21"/>
      <c r="E57" s="86" t="e">
        <f>+D57/D58</f>
        <v>#DIV/0!</v>
      </c>
      <c r="F57" s="87" t="e">
        <f>+E57*5/2.5</f>
        <v>#DIV/0!</v>
      </c>
      <c r="G57" s="121" t="e">
        <f>+F57</f>
        <v>#DIV/0!</v>
      </c>
    </row>
    <row r="58" spans="1:7" ht="21.75" customHeight="1" x14ac:dyDescent="0.4">
      <c r="A58" s="127"/>
      <c r="B58" s="123"/>
      <c r="C58" s="85" t="s">
        <v>69</v>
      </c>
      <c r="D58" s="192"/>
      <c r="E58" s="94"/>
      <c r="F58" s="95"/>
      <c r="G58" s="95"/>
    </row>
    <row r="59" spans="1:7" ht="28.5" customHeight="1" x14ac:dyDescent="0.4">
      <c r="A59" s="113" t="s">
        <v>36</v>
      </c>
      <c r="B59" s="24">
        <v>1</v>
      </c>
      <c r="C59" s="85" t="s">
        <v>72</v>
      </c>
      <c r="D59" s="85"/>
      <c r="E59" s="20"/>
      <c r="F59" s="87">
        <f>+E59</f>
        <v>0</v>
      </c>
      <c r="G59" s="112">
        <f>IF(B59&lt;1,"ไม่ประเมิน",IF(B59=1,F59))</f>
        <v>0</v>
      </c>
    </row>
    <row r="60" spans="1:7" ht="21.75" x14ac:dyDescent="0.4">
      <c r="A60" s="128" t="s">
        <v>37</v>
      </c>
      <c r="B60" s="129"/>
      <c r="C60" s="107"/>
      <c r="D60" s="108" t="e">
        <f>+SUM(F61:F64)</f>
        <v>#DIV/0!</v>
      </c>
      <c r="E60" s="109"/>
      <c r="F60" s="110" t="e">
        <f>+D60/4</f>
        <v>#DIV/0!</v>
      </c>
      <c r="G60" s="110" t="e">
        <f>+F60</f>
        <v>#DIV/0!</v>
      </c>
    </row>
    <row r="61" spans="1:7" ht="24" x14ac:dyDescent="0.4">
      <c r="A61" s="113" t="s">
        <v>38</v>
      </c>
      <c r="B61" s="19">
        <v>1</v>
      </c>
      <c r="C61" s="85" t="s">
        <v>72</v>
      </c>
      <c r="D61" s="85"/>
      <c r="E61" s="20"/>
      <c r="F61" s="87">
        <f>+E61</f>
        <v>0</v>
      </c>
      <c r="G61" s="112">
        <f>IF(B61&lt;1,"ไม่ประเมิน",IF(B61=1,F61))</f>
        <v>0</v>
      </c>
    </row>
    <row r="62" spans="1:7" ht="24" x14ac:dyDescent="0.4">
      <c r="A62" s="113" t="s">
        <v>39</v>
      </c>
      <c r="B62" s="19">
        <v>1</v>
      </c>
      <c r="C62" s="85" t="s">
        <v>72</v>
      </c>
      <c r="D62" s="85"/>
      <c r="E62" s="20"/>
      <c r="F62" s="87">
        <f>+E62</f>
        <v>0</v>
      </c>
      <c r="G62" s="112">
        <f>IF(B62&lt;1,"ไม่ประเมิน",IF(B62=1,F62))</f>
        <v>0</v>
      </c>
    </row>
    <row r="63" spans="1:7" ht="24" x14ac:dyDescent="0.4">
      <c r="A63" s="113" t="s">
        <v>40</v>
      </c>
      <c r="B63" s="19">
        <v>1</v>
      </c>
      <c r="C63" s="85" t="s">
        <v>72</v>
      </c>
      <c r="D63" s="85"/>
      <c r="E63" s="20"/>
      <c r="F63" s="87">
        <f>+E63</f>
        <v>0</v>
      </c>
      <c r="G63" s="112">
        <f>IF(B63&lt;1,"ไม่ประเมิน",IF(B63=1,F63))</f>
        <v>0</v>
      </c>
    </row>
    <row r="64" spans="1:7" ht="51.75" x14ac:dyDescent="0.4">
      <c r="A64" s="113" t="s">
        <v>41</v>
      </c>
      <c r="B64" s="25">
        <v>1</v>
      </c>
      <c r="C64" s="90" t="s">
        <v>73</v>
      </c>
      <c r="D64" s="26"/>
      <c r="E64" s="120" t="e">
        <f>+D64*100/D65</f>
        <v>#DIV/0!</v>
      </c>
      <c r="F64" s="121" t="e">
        <f>IF(E64&lt;80,0,IF(E64=80,3.5,IF(E64&lt;90,4,IF(E64&lt;95,4.5,IF(E64&lt;100,4.75,IF(E64=100,5,))))))</f>
        <v>#DIV/0!</v>
      </c>
      <c r="G64" s="112" t="e">
        <f>IF(B64&lt;1,"ไม่ประเมิน",IF(B64=1,F64))</f>
        <v>#DIV/0!</v>
      </c>
    </row>
    <row r="65" spans="1:23" ht="51.75" x14ac:dyDescent="0.4">
      <c r="A65" s="130"/>
      <c r="B65" s="131"/>
      <c r="C65" s="90" t="s">
        <v>74</v>
      </c>
      <c r="D65" s="27"/>
      <c r="F65" s="87"/>
      <c r="G65" s="87"/>
    </row>
    <row r="66" spans="1:23" ht="21.75" x14ac:dyDescent="0.4">
      <c r="A66" s="132" t="s">
        <v>42</v>
      </c>
      <c r="B66" s="133"/>
      <c r="C66" s="107"/>
      <c r="D66" s="134">
        <f>+E67</f>
        <v>0</v>
      </c>
      <c r="E66" s="109"/>
      <c r="F66" s="110">
        <f>+F67</f>
        <v>0</v>
      </c>
      <c r="G66" s="110">
        <f>+F66</f>
        <v>0</v>
      </c>
    </row>
    <row r="67" spans="1:23" ht="24.75" customHeight="1" x14ac:dyDescent="0.4">
      <c r="A67" s="135" t="s">
        <v>43</v>
      </c>
      <c r="B67" s="28">
        <v>1</v>
      </c>
      <c r="C67" s="136" t="s">
        <v>72</v>
      </c>
      <c r="D67" s="135"/>
      <c r="E67" s="29"/>
      <c r="F67" s="137">
        <f>+E67</f>
        <v>0</v>
      </c>
      <c r="G67" s="138">
        <f>IF(B67&lt;1,"ไม่ประเมิน",IF(B67=1,F67))</f>
        <v>0</v>
      </c>
    </row>
    <row r="68" spans="1:23" ht="21.75" hidden="1" x14ac:dyDescent="0.4">
      <c r="A68" s="139" t="s">
        <v>44</v>
      </c>
      <c r="B68" s="139"/>
      <c r="C68" s="140"/>
      <c r="D68" s="141"/>
      <c r="E68" s="141"/>
      <c r="F68" s="142" t="e">
        <f>+SUM(F29,F34,F37,F38,F39,F41,F42,F59,F61,F62,F63,F64,F67)</f>
        <v>#DIV/0!</v>
      </c>
      <c r="G68" s="142" t="e">
        <f>+SUM(G29,G34,G37,G38,G39,G41,G42,G59,G61,G62,G63,G64,G67)</f>
        <v>#DIV/0!</v>
      </c>
    </row>
    <row r="69" spans="1:23" ht="21.75" hidden="1" x14ac:dyDescent="0.4">
      <c r="A69" s="135" t="s">
        <v>45</v>
      </c>
      <c r="B69" s="135"/>
      <c r="C69" s="136"/>
      <c r="D69" s="143"/>
      <c r="E69" s="143"/>
      <c r="F69" s="137">
        <f>+B70</f>
        <v>13</v>
      </c>
      <c r="G69" s="137">
        <f>+B70</f>
        <v>13</v>
      </c>
    </row>
    <row r="70" spans="1:23" s="150" customFormat="1" ht="22.5" customHeight="1" x14ac:dyDescent="0.55000000000000004">
      <c r="A70" s="144" t="s">
        <v>46</v>
      </c>
      <c r="B70" s="145">
        <f>+B29+B32+B37+B38+B39+B41+B42+B61+B62+B63+B67+B64+B59</f>
        <v>13</v>
      </c>
      <c r="C70" s="146"/>
      <c r="D70" s="147"/>
      <c r="E70" s="147" t="e">
        <f>IF(G70&lt;2.01,"ระดับคุณภาพน้อย",IF(G70&lt;3.01,"ระดับคุณภาพปานกลาง",IF(G70&lt;4.01,"ระดับคุณภาพดี",IF(G70&gt;=4.01,"ระดับคุณภาพดีมาก"))))</f>
        <v>#DIV/0!</v>
      </c>
      <c r="F70" s="148" t="e">
        <f>+F68/F69</f>
        <v>#DIV/0!</v>
      </c>
      <c r="G70" s="148" t="e">
        <f>+G68/G69</f>
        <v>#DIV/0!</v>
      </c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</row>
    <row r="71" spans="1:23" ht="12.75" customHeight="1" x14ac:dyDescent="0.4">
      <c r="A71" s="36"/>
      <c r="B71" s="36"/>
      <c r="C71" s="36"/>
      <c r="D71" s="36"/>
      <c r="E71" s="36"/>
      <c r="F71" s="36"/>
      <c r="G71" s="36"/>
    </row>
    <row r="72" spans="1:23" ht="24" x14ac:dyDescent="0.55000000000000004">
      <c r="A72" s="69" t="s">
        <v>47</v>
      </c>
      <c r="B72" s="69"/>
      <c r="C72" s="36"/>
      <c r="D72" s="36"/>
      <c r="E72" s="36"/>
      <c r="F72" s="36"/>
      <c r="G72" s="36"/>
    </row>
    <row r="73" spans="1:23" ht="22.5" customHeight="1" x14ac:dyDescent="0.4">
      <c r="A73" s="220" t="s">
        <v>48</v>
      </c>
      <c r="B73" s="221"/>
      <c r="C73" s="151" t="s">
        <v>49</v>
      </c>
      <c r="D73" s="151" t="s">
        <v>50</v>
      </c>
      <c r="E73" s="151" t="s">
        <v>51</v>
      </c>
      <c r="F73" s="151"/>
      <c r="G73" s="151" t="s">
        <v>52</v>
      </c>
      <c r="H73" s="198" t="s">
        <v>53</v>
      </c>
    </row>
    <row r="74" spans="1:23" ht="21.75" x14ac:dyDescent="0.4">
      <c r="A74" s="222" t="s">
        <v>54</v>
      </c>
      <c r="B74" s="223"/>
      <c r="C74" s="222" t="str">
        <f>+E20</f>
        <v>ไม่ผ่านประเมิน</v>
      </c>
      <c r="D74" s="224"/>
      <c r="E74" s="224"/>
      <c r="F74" s="224"/>
      <c r="G74" s="223"/>
      <c r="H74" s="152" t="str">
        <f>+G20</f>
        <v>ไม่ได้มาตรฐาน</v>
      </c>
    </row>
    <row r="75" spans="1:23" ht="21.75" x14ac:dyDescent="0.4">
      <c r="A75" s="225" t="s">
        <v>55</v>
      </c>
      <c r="B75" s="226"/>
      <c r="C75" s="153">
        <f>+[1]ตารางวิเคราห์!D9</f>
        <v>0</v>
      </c>
      <c r="D75" s="153">
        <f>+[1]ตารางวิเคราห์!E9</f>
        <v>0</v>
      </c>
      <c r="E75" s="153" t="e">
        <f>+G25</f>
        <v>#DIV/0!</v>
      </c>
      <c r="F75" s="153"/>
      <c r="G75" s="153" t="e">
        <f>+E75</f>
        <v>#DIV/0!</v>
      </c>
      <c r="H75" s="154" t="e">
        <f>IF(G75=0,"ไม่ประเมิน",IF(G75&lt;2.01,"น้อย",IF(G75&lt;3.01,"ปานกลาง",IF(G75&lt;4.01,"ดี",IF(G75&gt;=4.01,"ดีมาก")))))</f>
        <v>#DIV/0!</v>
      </c>
    </row>
    <row r="76" spans="1:23" ht="21.75" x14ac:dyDescent="0.4">
      <c r="A76" s="204" t="s">
        <v>56</v>
      </c>
      <c r="B76" s="205"/>
      <c r="C76" s="155">
        <f>+SUM(G37,G38,G39)/3</f>
        <v>0</v>
      </c>
      <c r="D76" s="156">
        <f>+[1]ตารางวิเคราห์!E13</f>
        <v>0</v>
      </c>
      <c r="E76" s="156">
        <f>+[1]ตารางวิเคราห์!F13</f>
        <v>0</v>
      </c>
      <c r="F76" s="156"/>
      <c r="G76" s="155">
        <f>+C76</f>
        <v>0</v>
      </c>
      <c r="H76" s="154" t="str">
        <f>IF(G76=0,"ไม่ประเมิน",IF(G76&lt;2.01,"น้อย",IF(G76&lt;3.01,"ปานกลาง",IF(G76&lt;4.01,"ดี",IF(G76&gt;=4.01,"ดีมาก")))))</f>
        <v>ไม่ประเมิน</v>
      </c>
    </row>
    <row r="77" spans="1:23" ht="21.75" x14ac:dyDescent="0.4">
      <c r="A77" s="206" t="s">
        <v>57</v>
      </c>
      <c r="B77" s="207"/>
      <c r="C77" s="155" t="e">
        <f>+SUM(G41,G42,G59)/3</f>
        <v>#DIV/0!</v>
      </c>
      <c r="D77" s="156">
        <f>+[1]ตารางวิเคราห์!E16</f>
        <v>0</v>
      </c>
      <c r="E77" s="156">
        <f>+[1]ตารางวิเคราห์!F16</f>
        <v>0</v>
      </c>
      <c r="F77" s="156"/>
      <c r="G77" s="155" t="e">
        <f>+C77</f>
        <v>#DIV/0!</v>
      </c>
      <c r="H77" s="154" t="e">
        <f>IF(G77=0,"ไม่ประเมิน",IF(G77&lt;2.01,"น้อย",IF(G77&lt;3.01,"ปานกลาง",IF(G77&lt;4.01,"ดี",IF(G77&gt;=4.01,"ดีมาก")))))</f>
        <v>#DIV/0!</v>
      </c>
    </row>
    <row r="78" spans="1:23" ht="21.75" x14ac:dyDescent="0.4">
      <c r="A78" s="208" t="s">
        <v>58</v>
      </c>
      <c r="B78" s="209"/>
      <c r="C78" s="157">
        <f>+G61</f>
        <v>0</v>
      </c>
      <c r="D78" s="157" t="e">
        <f>+SUM(G62,G63,G64)/3</f>
        <v>#DIV/0!</v>
      </c>
      <c r="E78" s="158">
        <f>+[1]ตารางวิเคราห์!F19</f>
        <v>0</v>
      </c>
      <c r="F78" s="158"/>
      <c r="G78" s="157" t="e">
        <f>+SUM(G61,G62,G63,G64)/4</f>
        <v>#DIV/0!</v>
      </c>
      <c r="H78" s="154" t="e">
        <f>IF(G78=0,"ไม่ประเมิน",IF(G78&lt;2.01,"น้อย",IF(G78&lt;3.01,"ปานกลาง",IF(G78&lt;4.01,"ดี",IF(G78&gt;=4.01,"ดีมาก")))))</f>
        <v>#DIV/0!</v>
      </c>
    </row>
    <row r="79" spans="1:23" ht="21.75" x14ac:dyDescent="0.4">
      <c r="A79" s="210" t="s">
        <v>59</v>
      </c>
      <c r="B79" s="211"/>
      <c r="C79" s="159">
        <f>+[1]ตารางวิเคราห์!D22</f>
        <v>0</v>
      </c>
      <c r="D79" s="160">
        <f>+G67</f>
        <v>0</v>
      </c>
      <c r="E79" s="159">
        <f>+[1]ตารางวิเคราห์!F22</f>
        <v>0</v>
      </c>
      <c r="F79" s="159"/>
      <c r="G79" s="160">
        <f>+D79</f>
        <v>0</v>
      </c>
      <c r="H79" s="154" t="str">
        <f>IF(G79=0,"ไม่ประเมิน",IF(G79&lt;2.01,"น้อย",IF(G79&lt;3.01,"ปานกลาง",IF(G79&lt;4.01,"ดี",IF(G79&gt;=4.01,"ดีมาก")))))</f>
        <v>ไม่ประเมิน</v>
      </c>
    </row>
    <row r="80" spans="1:23" ht="24" customHeight="1" x14ac:dyDescent="0.4">
      <c r="A80" s="212" t="s">
        <v>53</v>
      </c>
      <c r="B80" s="196"/>
      <c r="C80" s="161" t="e">
        <f>+SUM(G37,G38,G39,G41,G42,G59,G61)/7</f>
        <v>#DIV/0!</v>
      </c>
      <c r="D80" s="161" t="e">
        <f>+SUM(G62,G63,G64,G67)/4</f>
        <v>#DIV/0!</v>
      </c>
      <c r="E80" s="161" t="e">
        <f>+E75</f>
        <v>#DIV/0!</v>
      </c>
      <c r="F80" s="161"/>
      <c r="G80" s="214" t="e">
        <f>+G70</f>
        <v>#DIV/0!</v>
      </c>
      <c r="H80" s="202" t="e">
        <f>IF(G80&lt;2.01,"น้อย",IF(G80&lt;3.01,"ปานกลาง",IF(G80&lt;4.01,"ดี",IF(G80&gt;=4.01,"ดีมาก"))))</f>
        <v>#DIV/0!</v>
      </c>
    </row>
    <row r="81" spans="1:8" ht="21.75" customHeight="1" x14ac:dyDescent="0.4">
      <c r="A81" s="213"/>
      <c r="B81" s="197"/>
      <c r="C81" s="162" t="e">
        <f>IF(C80&lt;2.01,"น้อย",IF(C80&lt;3.01,"ปานกลาง",IF(C80&lt;4.01,"ดี",IF(C80&gt;=4.01,"ดีมาก"))))</f>
        <v>#DIV/0!</v>
      </c>
      <c r="D81" s="162" t="e">
        <f>IF(D80&lt;2.01,"น้อย",IF(D80&lt;3.01,"ปานกลาง",IF(D80&lt;4.01,"ดี",IF(D80&gt;=4.01,"ดีมาก"))))</f>
        <v>#DIV/0!</v>
      </c>
      <c r="E81" s="162" t="e">
        <f>IF(E80&lt;2.01,"น้อย",IF(E80&lt;3.01,"ปานกลาง",IF(E80&lt;4.01,"ดี",IF(E80&gt;=4.01,"ดีมาก"))))</f>
        <v>#DIV/0!</v>
      </c>
      <c r="F81" s="163"/>
      <c r="G81" s="214"/>
      <c r="H81" s="203"/>
    </row>
    <row r="82" spans="1:8" s="36" customFormat="1" x14ac:dyDescent="0.4"/>
    <row r="83" spans="1:8" s="36" customFormat="1" x14ac:dyDescent="0.4"/>
    <row r="84" spans="1:8" s="36" customFormat="1" x14ac:dyDescent="0.4"/>
    <row r="85" spans="1:8" s="36" customFormat="1" x14ac:dyDescent="0.4"/>
    <row r="86" spans="1:8" s="36" customFormat="1" x14ac:dyDescent="0.4"/>
    <row r="87" spans="1:8" s="36" customFormat="1" x14ac:dyDescent="0.4"/>
    <row r="88" spans="1:8" s="36" customFormat="1" x14ac:dyDescent="0.4"/>
    <row r="89" spans="1:8" s="36" customFormat="1" x14ac:dyDescent="0.4"/>
    <row r="90" spans="1:8" s="36" customFormat="1" x14ac:dyDescent="0.4"/>
    <row r="91" spans="1:8" s="36" customFormat="1" x14ac:dyDescent="0.4"/>
    <row r="92" spans="1:8" s="36" customFormat="1" x14ac:dyDescent="0.4"/>
    <row r="93" spans="1:8" s="36" customFormat="1" x14ac:dyDescent="0.4"/>
    <row r="94" spans="1:8" s="36" customFormat="1" x14ac:dyDescent="0.4"/>
    <row r="95" spans="1:8" s="36" customFormat="1" x14ac:dyDescent="0.4"/>
    <row r="96" spans="1:8" s="36" customFormat="1" x14ac:dyDescent="0.4"/>
    <row r="97" s="36" customFormat="1" x14ac:dyDescent="0.4"/>
    <row r="98" s="36" customFormat="1" x14ac:dyDescent="0.4"/>
    <row r="99" s="36" customFormat="1" x14ac:dyDescent="0.4"/>
    <row r="100" s="36" customFormat="1" x14ac:dyDescent="0.4"/>
    <row r="101" s="36" customFormat="1" x14ac:dyDescent="0.4"/>
    <row r="102" s="36" customFormat="1" x14ac:dyDescent="0.4"/>
    <row r="103" s="36" customFormat="1" x14ac:dyDescent="0.4"/>
    <row r="104" s="36" customFormat="1" x14ac:dyDescent="0.4"/>
    <row r="105" s="36" customFormat="1" x14ac:dyDescent="0.4"/>
    <row r="106" s="36" customFormat="1" x14ac:dyDescent="0.4"/>
    <row r="107" s="36" customFormat="1" x14ac:dyDescent="0.4"/>
    <row r="108" s="36" customFormat="1" x14ac:dyDescent="0.4"/>
    <row r="109" s="36" customFormat="1" x14ac:dyDescent="0.4"/>
    <row r="110" s="36" customFormat="1" x14ac:dyDescent="0.4"/>
    <row r="111" s="36" customFormat="1" x14ac:dyDescent="0.4"/>
    <row r="112" s="36" customFormat="1" x14ac:dyDescent="0.4"/>
    <row r="113" s="36" customFormat="1" x14ac:dyDescent="0.4"/>
    <row r="114" s="36" customFormat="1" x14ac:dyDescent="0.4"/>
    <row r="115" s="36" customFormat="1" x14ac:dyDescent="0.4"/>
    <row r="116" s="36" customFormat="1" x14ac:dyDescent="0.4"/>
    <row r="117" s="36" customFormat="1" x14ac:dyDescent="0.4"/>
    <row r="118" s="36" customFormat="1" x14ac:dyDescent="0.4"/>
    <row r="119" s="36" customFormat="1" x14ac:dyDescent="0.4"/>
    <row r="120" s="36" customFormat="1" x14ac:dyDescent="0.4"/>
    <row r="121" s="36" customFormat="1" x14ac:dyDescent="0.4"/>
    <row r="122" s="36" customFormat="1" x14ac:dyDescent="0.4"/>
    <row r="123" s="36" customFormat="1" x14ac:dyDescent="0.4"/>
    <row r="124" s="36" customFormat="1" x14ac:dyDescent="0.4"/>
    <row r="125" s="36" customFormat="1" x14ac:dyDescent="0.4"/>
    <row r="126" s="36" customFormat="1" x14ac:dyDescent="0.4"/>
    <row r="127" s="36" customFormat="1" x14ac:dyDescent="0.4"/>
    <row r="128" s="36" customFormat="1" x14ac:dyDescent="0.4"/>
    <row r="129" s="36" customFormat="1" x14ac:dyDescent="0.4"/>
    <row r="130" s="36" customFormat="1" x14ac:dyDescent="0.4"/>
    <row r="131" s="36" customFormat="1" x14ac:dyDescent="0.4"/>
    <row r="132" s="36" customFormat="1" x14ac:dyDescent="0.4"/>
    <row r="133" s="36" customFormat="1" x14ac:dyDescent="0.4"/>
    <row r="134" s="36" customFormat="1" x14ac:dyDescent="0.4"/>
    <row r="135" s="36" customFormat="1" x14ac:dyDescent="0.4"/>
    <row r="136" s="36" customFormat="1" x14ac:dyDescent="0.4"/>
    <row r="137" s="36" customFormat="1" x14ac:dyDescent="0.4"/>
    <row r="138" s="36" customFormat="1" x14ac:dyDescent="0.4"/>
    <row r="139" s="36" customFormat="1" x14ac:dyDescent="0.4"/>
    <row r="140" s="36" customFormat="1" x14ac:dyDescent="0.4"/>
    <row r="141" s="36" customFormat="1" x14ac:dyDescent="0.4"/>
    <row r="142" s="36" customFormat="1" x14ac:dyDescent="0.4"/>
    <row r="143" s="36" customFormat="1" x14ac:dyDescent="0.4"/>
    <row r="144" s="36" customFormat="1" x14ac:dyDescent="0.4"/>
    <row r="145" s="36" customFormat="1" x14ac:dyDescent="0.4"/>
    <row r="146" s="36" customFormat="1" x14ac:dyDescent="0.4"/>
    <row r="147" s="36" customFormat="1" x14ac:dyDescent="0.4"/>
    <row r="148" s="36" customFormat="1" x14ac:dyDescent="0.4"/>
    <row r="149" s="36" customFormat="1" x14ac:dyDescent="0.4"/>
    <row r="150" s="36" customFormat="1" x14ac:dyDescent="0.4"/>
    <row r="151" s="36" customFormat="1" x14ac:dyDescent="0.4"/>
    <row r="152" s="36" customFormat="1" x14ac:dyDescent="0.4"/>
    <row r="153" s="36" customFormat="1" x14ac:dyDescent="0.4"/>
    <row r="154" s="36" customFormat="1" x14ac:dyDescent="0.4"/>
    <row r="155" s="36" customFormat="1" x14ac:dyDescent="0.4"/>
    <row r="156" s="36" customFormat="1" x14ac:dyDescent="0.4"/>
    <row r="157" s="36" customFormat="1" x14ac:dyDescent="0.4"/>
    <row r="158" s="36" customFormat="1" x14ac:dyDescent="0.4"/>
    <row r="159" s="36" customFormat="1" x14ac:dyDescent="0.4"/>
    <row r="160" s="36" customFormat="1" x14ac:dyDescent="0.4"/>
    <row r="161" s="36" customFormat="1" x14ac:dyDescent="0.4"/>
    <row r="162" s="36" customFormat="1" x14ac:dyDescent="0.4"/>
    <row r="163" s="36" customFormat="1" x14ac:dyDescent="0.4"/>
    <row r="164" s="36" customFormat="1" x14ac:dyDescent="0.4"/>
    <row r="165" s="36" customFormat="1" x14ac:dyDescent="0.4"/>
    <row r="166" s="36" customFormat="1" x14ac:dyDescent="0.4"/>
    <row r="167" s="36" customFormat="1" x14ac:dyDescent="0.4"/>
    <row r="168" s="36" customFormat="1" x14ac:dyDescent="0.4"/>
    <row r="169" s="36" customFormat="1" x14ac:dyDescent="0.4"/>
  </sheetData>
  <sheetProtection algorithmName="SHA-512" hashValue="uazD9edSxYMFpUOBAESjt0aQOjvudTY2jQK1F/lTa3SGL1vZ75DFkvr/7/YM17ZaJRSW243nyHF9G6LrlEhkEw==" saltValue="FQ/P4X1d3e40Uty3IyrU/w==" spinCount="100000" sheet="1" objects="1" scenarios="1"/>
  <mergeCells count="20">
    <mergeCell ref="A74:B74"/>
    <mergeCell ref="A1:G1"/>
    <mergeCell ref="D6:E6"/>
    <mergeCell ref="A7:B7"/>
    <mergeCell ref="H80:H81"/>
    <mergeCell ref="A2:G2"/>
    <mergeCell ref="C74:G74"/>
    <mergeCell ref="A78:B78"/>
    <mergeCell ref="A79:B79"/>
    <mergeCell ref="A80:A81"/>
    <mergeCell ref="G80:G81"/>
    <mergeCell ref="A75:B75"/>
    <mergeCell ref="A76:B76"/>
    <mergeCell ref="A77:B77"/>
    <mergeCell ref="A20:B20"/>
    <mergeCell ref="B30:B31"/>
    <mergeCell ref="B34:B35"/>
    <mergeCell ref="B43:B57"/>
    <mergeCell ref="A56:A57"/>
    <mergeCell ref="A73:B73"/>
  </mergeCells>
  <conditionalFormatting sqref="G59 G61:G64 G67 G37:G39 G41:G43 G34 D21 G25:G31 F27:F28">
    <cfRule type="containsText" dxfId="84" priority="20" operator="containsText" text="ไม่ผ่าน">
      <formula>NOT(ISERROR(SEARCH("ไม่ผ่าน",D21)))</formula>
    </cfRule>
    <cfRule type="cellIs" dxfId="83" priority="21" stopIfTrue="1" operator="equal">
      <formula>"ต้องปรับปรุงเร่งด่วน"</formula>
    </cfRule>
    <cfRule type="cellIs" dxfId="82" priority="22" stopIfTrue="1" operator="equal">
      <formula>"ต้องปรับปรุง"</formula>
    </cfRule>
    <cfRule type="cellIs" dxfId="81" priority="23" stopIfTrue="1" operator="equal">
      <formula>"ต้องปรับปรุงเร่งด่วน"</formula>
    </cfRule>
    <cfRule type="cellIs" dxfId="80" priority="24" stopIfTrue="1" operator="equal">
      <formula>"ต้องปรับปรุงเร่งด่วน"</formula>
    </cfRule>
  </conditionalFormatting>
  <conditionalFormatting sqref="D21 E20:G20">
    <cfRule type="containsText" dxfId="79" priority="19" operator="containsText" text="ไม่ผ่านเกณฑ์">
      <formula>NOT(ISERROR(SEARCH("ไม่ผ่านเกณฑ์",D20)))</formula>
    </cfRule>
  </conditionalFormatting>
  <conditionalFormatting sqref="D6">
    <cfRule type="containsText" dxfId="78" priority="18" operator="containsText" text="ไม่ผ่านเกณฑ์">
      <formula>NOT(ISERROR(SEARCH("ไม่ผ่านเกณฑ์",D6)))</formula>
    </cfRule>
  </conditionalFormatting>
  <conditionalFormatting sqref="H74 D21:F21">
    <cfRule type="containsText" dxfId="77" priority="17" operator="containsText" text="หลักสูตรไม่ได้มาตรฐาน">
      <formula>NOT(ISERROR(SEARCH("หลักสูตรไม่ได้มาตรฐาน",D21)))</formula>
    </cfRule>
  </conditionalFormatting>
  <conditionalFormatting sqref="F19 E9:E19">
    <cfRule type="containsText" dxfId="76" priority="16" operator="containsText" text="ไม่ผ่าน">
      <formula>NOT(ISERROR(SEARCH("ไม่ผ่าน",E9)))</formula>
    </cfRule>
  </conditionalFormatting>
  <conditionalFormatting sqref="C81:F81 H75:H80 D70:E70">
    <cfRule type="containsText" dxfId="75" priority="11" operator="containsText" text="ระดับคุณภาพน้อย">
      <formula>NOT(ISERROR(SEARCH("ระดับคุณภาพน้อย",C70)))</formula>
    </cfRule>
    <cfRule type="cellIs" dxfId="74" priority="12" stopIfTrue="1" operator="equal">
      <formula>"ต้องปรับปรุงเร่งด่วน"</formula>
    </cfRule>
    <cfRule type="cellIs" dxfId="73" priority="13" stopIfTrue="1" operator="equal">
      <formula>"ต้องปรับปรุง"</formula>
    </cfRule>
    <cfRule type="cellIs" dxfId="72" priority="14" stopIfTrue="1" operator="equal">
      <formula>"ต้องปรับปรุงเร่งด่วน"</formula>
    </cfRule>
    <cfRule type="cellIs" dxfId="71" priority="15" stopIfTrue="1" operator="equal">
      <formula>"ต้องปรับปรุงเร่งด่วน"</formula>
    </cfRule>
  </conditionalFormatting>
  <conditionalFormatting sqref="C74">
    <cfRule type="containsText" dxfId="70" priority="10" operator="containsText" text="ไม่ผ่านเกณฑ์การประเมิน">
      <formula>NOT(ISERROR(SEARCH("ไม่ผ่านเกณฑ์การประเมิน",C74)))</formula>
    </cfRule>
  </conditionalFormatting>
  <conditionalFormatting sqref="E81:F81 H75:H79">
    <cfRule type="containsText" dxfId="69" priority="9" operator="containsText" text="ไม่ประเมิน">
      <formula>NOT(ISERROR(SEARCH("ไม่ประเมิน",E75)))</formula>
    </cfRule>
  </conditionalFormatting>
  <conditionalFormatting sqref="G20">
    <cfRule type="containsText" dxfId="68" priority="8" operator="containsText" text="ไม่ได้มาตรฐาน">
      <formula>NOT(ISERROR(SEARCH("ไม่ได้มาตรฐาน",G20)))</formula>
    </cfRule>
  </conditionalFormatting>
  <conditionalFormatting sqref="C74:G74 E20:F20">
    <cfRule type="containsText" dxfId="67" priority="7" operator="containsText" text="ไม่ผ่านประเมิน">
      <formula>NOT(ISERROR(SEARCH("ไม่ผ่านประเมิน",C20)))</formula>
    </cfRule>
  </conditionalFormatting>
  <conditionalFormatting sqref="E8:E19">
    <cfRule type="containsText" dxfId="66" priority="1" operator="containsText" text="ไม่ผ่าน">
      <formula>NOT(ISERROR(SEARCH("ไม่ผ่าน",E8)))</formula>
    </cfRule>
    <cfRule type="containsText" dxfId="65" priority="2" operator="containsText" text="ไม่ผ่าน">
      <formula>NOT(ISERROR(SEARCH("ไม่ผ่าน",E8)))</formula>
    </cfRule>
    <cfRule type="cellIs" dxfId="64" priority="3" stopIfTrue="1" operator="equal">
      <formula>"ต้องปรับปรุงเร่งด่วน"</formula>
    </cfRule>
    <cfRule type="cellIs" dxfId="63" priority="4" stopIfTrue="1" operator="equal">
      <formula>"ต้องปรับปรุง"</formula>
    </cfRule>
    <cfRule type="cellIs" dxfId="62" priority="5" stopIfTrue="1" operator="equal">
      <formula>"ต้องปรับปรุงเร่งด่วน"</formula>
    </cfRule>
    <cfRule type="cellIs" dxfId="61" priority="6" stopIfTrue="1" operator="equal">
      <formula>"ต้องปรับปรุงเร่งด่วน"</formula>
    </cfRule>
  </conditionalFormatting>
  <pageMargins left="0.23622047244094491" right="0.19685039370078741" top="0.46" bottom="0.28000000000000003" header="0.25" footer="0.17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62"/>
  <sheetViews>
    <sheetView workbookViewId="0">
      <selection activeCell="D7" sqref="D7"/>
    </sheetView>
  </sheetViews>
  <sheetFormatPr defaultRowHeight="17.25" x14ac:dyDescent="0.4"/>
  <cols>
    <col min="1" max="1" width="40.75" style="37" customWidth="1"/>
    <col min="2" max="2" width="7.75" style="37" customWidth="1"/>
    <col min="3" max="3" width="13" style="37" customWidth="1"/>
    <col min="4" max="4" width="9.125" style="37" customWidth="1"/>
    <col min="5" max="5" width="10.25" style="37" customWidth="1"/>
    <col min="6" max="6" width="9.375" style="37" hidden="1" customWidth="1"/>
    <col min="7" max="7" width="10.75" style="37" customWidth="1"/>
    <col min="8" max="8" width="9.75" style="36" customWidth="1"/>
    <col min="9" max="23" width="9" style="36"/>
    <col min="24" max="16384" width="9" style="37"/>
  </cols>
  <sheetData>
    <row r="1" spans="1:23" ht="27.75" x14ac:dyDescent="0.65">
      <c r="A1" s="236" t="s">
        <v>114</v>
      </c>
      <c r="B1" s="236"/>
      <c r="C1" s="236"/>
      <c r="D1" s="236"/>
      <c r="E1" s="236"/>
      <c r="F1" s="236"/>
      <c r="G1" s="236"/>
    </row>
    <row r="2" spans="1:23" ht="27.75" x14ac:dyDescent="0.65">
      <c r="A2" s="228" t="s">
        <v>95</v>
      </c>
      <c r="B2" s="228"/>
      <c r="C2" s="228"/>
      <c r="D2" s="228"/>
      <c r="E2" s="228"/>
      <c r="F2" s="228"/>
      <c r="G2" s="228"/>
    </row>
    <row r="3" spans="1:23" s="41" customFormat="1" ht="21.75" x14ac:dyDescent="0.5">
      <c r="A3" s="38" t="s">
        <v>96</v>
      </c>
      <c r="B3" s="9"/>
      <c r="C3" s="9"/>
      <c r="D3" s="10"/>
      <c r="E3" s="10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s="41" customFormat="1" ht="21.75" x14ac:dyDescent="0.5">
      <c r="A4" s="38" t="s">
        <v>0</v>
      </c>
      <c r="B4" s="42" t="s">
        <v>85</v>
      </c>
      <c r="C4" s="42"/>
      <c r="D4" s="43"/>
      <c r="E4" s="43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s="41" customFormat="1" ht="21.75" x14ac:dyDescent="0.5">
      <c r="A5" s="38" t="s">
        <v>1</v>
      </c>
      <c r="B5" s="11"/>
      <c r="C5" s="11"/>
      <c r="D5" s="12"/>
      <c r="E5" s="12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ht="24" x14ac:dyDescent="0.5">
      <c r="A6" s="44" t="s">
        <v>2</v>
      </c>
      <c r="B6" s="185"/>
      <c r="C6" s="46"/>
      <c r="D6" s="229" t="str">
        <f>+G20</f>
        <v>ไม่ได้มาตรฐาน</v>
      </c>
      <c r="E6" s="229"/>
      <c r="F6" s="166"/>
      <c r="G6" s="46"/>
    </row>
    <row r="7" spans="1:23" ht="24" x14ac:dyDescent="0.4">
      <c r="A7" s="230" t="s">
        <v>3</v>
      </c>
      <c r="B7" s="231"/>
      <c r="C7" s="47" t="s">
        <v>4</v>
      </c>
      <c r="D7" s="48" t="s">
        <v>115</v>
      </c>
      <c r="E7" s="49" t="s">
        <v>6</v>
      </c>
      <c r="F7" s="167"/>
      <c r="G7" s="50"/>
    </row>
    <row r="8" spans="1:23" ht="24" x14ac:dyDescent="0.4">
      <c r="A8" s="168" t="s">
        <v>97</v>
      </c>
      <c r="B8" s="51">
        <f t="shared" ref="B8:B19" si="0">+C8+D8</f>
        <v>1</v>
      </c>
      <c r="C8" s="1">
        <v>1</v>
      </c>
      <c r="D8" s="4"/>
      <c r="E8" s="52" t="str">
        <f t="shared" ref="E8:E19" si="1">IF(B8=0,"ไม่ประเมิน",IF(B8=1,"ไม่ผ่าน",IF(B8=2,"ผ่าน")))</f>
        <v>ไม่ผ่าน</v>
      </c>
      <c r="F8" s="170"/>
      <c r="G8" s="50"/>
    </row>
    <row r="9" spans="1:23" ht="24" x14ac:dyDescent="0.4">
      <c r="A9" s="171" t="s">
        <v>98</v>
      </c>
      <c r="B9" s="53">
        <f t="shared" si="0"/>
        <v>1</v>
      </c>
      <c r="C9" s="2">
        <v>1</v>
      </c>
      <c r="D9" s="5"/>
      <c r="E9" s="54" t="str">
        <f t="shared" si="1"/>
        <v>ไม่ผ่าน</v>
      </c>
      <c r="F9" s="170"/>
      <c r="G9" s="50"/>
    </row>
    <row r="10" spans="1:23" ht="24" x14ac:dyDescent="0.4">
      <c r="A10" s="171" t="s">
        <v>99</v>
      </c>
      <c r="B10" s="53">
        <f t="shared" si="0"/>
        <v>1</v>
      </c>
      <c r="C10" s="2">
        <v>1</v>
      </c>
      <c r="D10" s="5"/>
      <c r="E10" s="54" t="str">
        <f t="shared" si="1"/>
        <v>ไม่ผ่าน</v>
      </c>
      <c r="F10" s="170"/>
      <c r="G10" s="50"/>
    </row>
    <row r="11" spans="1:23" ht="24" x14ac:dyDescent="0.4">
      <c r="A11" s="171" t="s">
        <v>100</v>
      </c>
      <c r="B11" s="53">
        <f t="shared" si="0"/>
        <v>1</v>
      </c>
      <c r="C11" s="2">
        <v>1</v>
      </c>
      <c r="D11" s="5"/>
      <c r="E11" s="54" t="str">
        <f t="shared" si="1"/>
        <v>ไม่ผ่าน</v>
      </c>
      <c r="F11" s="170"/>
      <c r="G11" s="50"/>
    </row>
    <row r="12" spans="1:23" ht="24" x14ac:dyDescent="0.4">
      <c r="A12" s="171" t="s">
        <v>101</v>
      </c>
      <c r="B12" s="53">
        <f t="shared" si="0"/>
        <v>1</v>
      </c>
      <c r="C12" s="2">
        <v>1</v>
      </c>
      <c r="D12" s="5"/>
      <c r="E12" s="54" t="str">
        <f t="shared" si="1"/>
        <v>ไม่ผ่าน</v>
      </c>
      <c r="F12" s="170"/>
      <c r="G12" s="50"/>
    </row>
    <row r="13" spans="1:23" ht="43.5" x14ac:dyDescent="0.4">
      <c r="A13" s="171" t="s">
        <v>102</v>
      </c>
      <c r="B13" s="53">
        <f t="shared" si="0"/>
        <v>1</v>
      </c>
      <c r="C13" s="2">
        <v>1</v>
      </c>
      <c r="D13" s="5"/>
      <c r="E13" s="54" t="str">
        <f t="shared" si="1"/>
        <v>ไม่ผ่าน</v>
      </c>
      <c r="F13" s="170"/>
      <c r="G13" s="50"/>
    </row>
    <row r="14" spans="1:23" ht="43.5" x14ac:dyDescent="0.4">
      <c r="A14" s="171" t="s">
        <v>103</v>
      </c>
      <c r="B14" s="53">
        <f t="shared" si="0"/>
        <v>1</v>
      </c>
      <c r="C14" s="2">
        <v>1</v>
      </c>
      <c r="D14" s="5"/>
      <c r="E14" s="54" t="str">
        <f t="shared" si="1"/>
        <v>ไม่ผ่าน</v>
      </c>
      <c r="F14" s="170"/>
      <c r="G14" s="50"/>
    </row>
    <row r="15" spans="1:23" ht="24" x14ac:dyDescent="0.4">
      <c r="A15" s="171" t="s">
        <v>104</v>
      </c>
      <c r="B15" s="53">
        <f t="shared" si="0"/>
        <v>1</v>
      </c>
      <c r="C15" s="2">
        <v>1</v>
      </c>
      <c r="D15" s="5"/>
      <c r="E15" s="54" t="str">
        <f t="shared" si="1"/>
        <v>ไม่ผ่าน</v>
      </c>
      <c r="F15" s="170"/>
      <c r="G15" s="50"/>
    </row>
    <row r="16" spans="1:23" ht="43.5" x14ac:dyDescent="0.4">
      <c r="A16" s="171" t="s">
        <v>105</v>
      </c>
      <c r="B16" s="53">
        <f t="shared" si="0"/>
        <v>1</v>
      </c>
      <c r="C16" s="2">
        <v>1</v>
      </c>
      <c r="D16" s="5"/>
      <c r="E16" s="54" t="str">
        <f t="shared" si="1"/>
        <v>ไม่ผ่าน</v>
      </c>
      <c r="F16" s="170"/>
      <c r="G16" s="50"/>
    </row>
    <row r="17" spans="1:8" ht="24" x14ac:dyDescent="0.4">
      <c r="A17" s="171" t="s">
        <v>106</v>
      </c>
      <c r="B17" s="53">
        <f t="shared" si="0"/>
        <v>1</v>
      </c>
      <c r="C17" s="2">
        <v>1</v>
      </c>
      <c r="D17" s="5"/>
      <c r="E17" s="54" t="str">
        <f t="shared" si="1"/>
        <v>ไม่ผ่าน</v>
      </c>
      <c r="F17" s="170"/>
      <c r="G17" s="50"/>
    </row>
    <row r="18" spans="1:8" ht="43.5" x14ac:dyDescent="0.4">
      <c r="A18" s="171" t="s">
        <v>107</v>
      </c>
      <c r="B18" s="53">
        <f t="shared" si="0"/>
        <v>1</v>
      </c>
      <c r="C18" s="7">
        <v>1</v>
      </c>
      <c r="D18" s="8"/>
      <c r="E18" s="54" t="str">
        <f t="shared" si="1"/>
        <v>ไม่ผ่าน</v>
      </c>
      <c r="F18" s="170"/>
      <c r="G18" s="50"/>
    </row>
    <row r="19" spans="1:8" ht="43.5" x14ac:dyDescent="0.4">
      <c r="A19" s="172" t="s">
        <v>108</v>
      </c>
      <c r="B19" s="56">
        <f t="shared" si="0"/>
        <v>1</v>
      </c>
      <c r="C19" s="3">
        <v>1</v>
      </c>
      <c r="D19" s="6"/>
      <c r="E19" s="57" t="str">
        <f t="shared" si="1"/>
        <v>ไม่ผ่าน</v>
      </c>
      <c r="F19" s="55"/>
      <c r="G19" s="50"/>
    </row>
    <row r="20" spans="1:8" ht="24" x14ac:dyDescent="0.4">
      <c r="A20" s="232" t="s">
        <v>8</v>
      </c>
      <c r="B20" s="233"/>
      <c r="C20" s="58">
        <f>+SUM(C8:C19)</f>
        <v>12</v>
      </c>
      <c r="D20" s="58">
        <f>SUM(D8:D19)</f>
        <v>0</v>
      </c>
      <c r="E20" s="59" t="str">
        <f>IF(C20&lt;D20,"ไม่ผ่านประเมิน",IF(C20&gt;D20,"ไม่ผ่านประเมิน",IF(C20=D20,"ผ่านประเมิน")))</f>
        <v>ไม่ผ่านประเมิน</v>
      </c>
      <c r="F20" s="59"/>
      <c r="G20" s="59" t="str">
        <f>IF(C20&lt;D20,"ไม่ได้มาตรฐาน",IF(C20&gt;D20,"ไม่ได้มาตรฐาน",IF(C20=D20,"ได้มาตรฐาน")))</f>
        <v>ไม่ได้มาตรฐาน</v>
      </c>
    </row>
    <row r="21" spans="1:8" ht="28.5" hidden="1" thickBot="1" x14ac:dyDescent="0.45">
      <c r="A21" s="60" t="s">
        <v>9</v>
      </c>
      <c r="B21" s="61"/>
      <c r="D21" s="62" t="str">
        <f>IF(C20&lt;D20,"หลักสูตรไม่ได้มาตรฐาน",IF(C20&gt;D20,"หลักสูตรไม่ได้มาตรฐาน",IF(C20=D20,"หลักสูตรได้มาตรฐาน")))</f>
        <v>หลักสูตรไม่ได้มาตรฐาน</v>
      </c>
      <c r="E21" s="63"/>
      <c r="F21" s="64"/>
      <c r="G21" s="65"/>
    </row>
    <row r="22" spans="1:8" ht="14.25" customHeight="1" x14ac:dyDescent="0.4">
      <c r="A22" s="66"/>
      <c r="B22" s="66"/>
      <c r="C22" s="67"/>
      <c r="D22" s="67"/>
      <c r="E22" s="68"/>
      <c r="F22" s="68"/>
      <c r="G22" s="46"/>
    </row>
    <row r="23" spans="1:8" ht="24" x14ac:dyDescent="0.55000000000000004">
      <c r="A23" s="69" t="s">
        <v>10</v>
      </c>
      <c r="B23" s="36"/>
      <c r="C23" s="36"/>
      <c r="D23" s="36"/>
      <c r="E23" s="36"/>
      <c r="F23" s="36"/>
      <c r="G23" s="36"/>
    </row>
    <row r="24" spans="1:8" ht="24" x14ac:dyDescent="0.55000000000000004">
      <c r="A24" s="71" t="s">
        <v>11</v>
      </c>
      <c r="B24" s="72" t="s">
        <v>75</v>
      </c>
      <c r="C24" s="73" t="s">
        <v>62</v>
      </c>
      <c r="D24" s="73" t="s">
        <v>12</v>
      </c>
      <c r="E24" s="73" t="s">
        <v>13</v>
      </c>
      <c r="F24" s="73" t="s">
        <v>76</v>
      </c>
      <c r="G24" s="73" t="s">
        <v>5</v>
      </c>
    </row>
    <row r="25" spans="1:8" ht="21.75" x14ac:dyDescent="0.4">
      <c r="A25" s="74" t="s">
        <v>14</v>
      </c>
      <c r="B25" s="75">
        <f>+B29+B32</f>
        <v>2</v>
      </c>
      <c r="C25" s="76"/>
      <c r="D25" s="77" t="e">
        <f>+F29+F34</f>
        <v>#DIV/0!</v>
      </c>
      <c r="E25" s="78"/>
      <c r="F25" s="79" t="e">
        <f>+D25/B25</f>
        <v>#DIV/0!</v>
      </c>
      <c r="G25" s="80" t="e">
        <f>IF(B25&lt;1,0,IF(B25&lt;2,F26,IF(B25=2,F25)))</f>
        <v>#DIV/0!</v>
      </c>
    </row>
    <row r="26" spans="1:8" ht="24" hidden="1" x14ac:dyDescent="0.4">
      <c r="A26" s="74"/>
      <c r="B26" s="81" t="s">
        <v>8</v>
      </c>
      <c r="C26" s="76"/>
      <c r="D26" s="77"/>
      <c r="E26" s="78"/>
      <c r="F26" s="82" t="e">
        <f>+F27+F28</f>
        <v>#DIV/0!</v>
      </c>
      <c r="G26" s="88"/>
    </row>
    <row r="27" spans="1:8" ht="24" hidden="1" x14ac:dyDescent="0.4">
      <c r="A27" s="74">
        <v>2.1</v>
      </c>
      <c r="B27" s="81">
        <f>+B29</f>
        <v>1</v>
      </c>
      <c r="C27" s="76"/>
      <c r="D27" s="77"/>
      <c r="E27" s="79"/>
      <c r="F27" s="83">
        <f>IF(B27=0,0,IF(B27=1,F29))</f>
        <v>0</v>
      </c>
      <c r="G27" s="88"/>
    </row>
    <row r="28" spans="1:8" ht="24" hidden="1" x14ac:dyDescent="0.4">
      <c r="A28" s="74">
        <v>2.2000000000000002</v>
      </c>
      <c r="B28" s="81">
        <f>+B32</f>
        <v>1</v>
      </c>
      <c r="C28" s="76"/>
      <c r="D28" s="77"/>
      <c r="E28" s="79"/>
      <c r="F28" s="83" t="e">
        <f>IF(B28=0,0,IF(B28=1,F34))</f>
        <v>#DIV/0!</v>
      </c>
      <c r="G28" s="88"/>
    </row>
    <row r="29" spans="1:8" ht="43.5" x14ac:dyDescent="0.4">
      <c r="A29" s="84" t="s">
        <v>15</v>
      </c>
      <c r="B29" s="13">
        <v>1</v>
      </c>
      <c r="C29" s="85" t="s">
        <v>63</v>
      </c>
      <c r="D29" s="14"/>
      <c r="E29" s="86">
        <f>+D29</f>
        <v>0</v>
      </c>
      <c r="F29" s="87">
        <f>+E29</f>
        <v>0</v>
      </c>
      <c r="G29" s="88">
        <f>IF(B29&lt;1,0,IF(B29=1,F29))</f>
        <v>0</v>
      </c>
      <c r="H29" s="175"/>
    </row>
    <row r="30" spans="1:8" ht="34.5" x14ac:dyDescent="0.4">
      <c r="A30" s="89" t="s">
        <v>82</v>
      </c>
      <c r="B30" s="234"/>
      <c r="C30" s="90" t="s">
        <v>81</v>
      </c>
      <c r="D30" s="14"/>
      <c r="E30" s="91" t="e">
        <f>+D30/D31</f>
        <v>#DIV/0!</v>
      </c>
      <c r="F30" s="87"/>
      <c r="G30" s="88"/>
      <c r="H30" s="175"/>
    </row>
    <row r="31" spans="1:8" ht="24" x14ac:dyDescent="0.4">
      <c r="A31" s="84"/>
      <c r="B31" s="235"/>
      <c r="C31" s="85" t="s">
        <v>80</v>
      </c>
      <c r="D31" s="14"/>
      <c r="E31" s="86"/>
      <c r="F31" s="87"/>
      <c r="G31" s="88"/>
      <c r="H31" s="175"/>
    </row>
    <row r="32" spans="1:8" ht="21.75" x14ac:dyDescent="0.4">
      <c r="A32" s="92" t="s">
        <v>16</v>
      </c>
      <c r="B32" s="15">
        <v>1</v>
      </c>
      <c r="C32" s="85"/>
      <c r="D32" s="93"/>
      <c r="E32" s="94"/>
      <c r="F32" s="95"/>
      <c r="G32" s="95"/>
    </row>
    <row r="33" spans="1:7" ht="43.5" hidden="1" x14ac:dyDescent="0.4">
      <c r="A33" s="96" t="s">
        <v>17</v>
      </c>
      <c r="B33" s="96"/>
      <c r="C33" s="85"/>
      <c r="D33" s="97"/>
      <c r="E33" s="94"/>
      <c r="F33" s="95"/>
      <c r="G33" s="95"/>
    </row>
    <row r="34" spans="1:7" ht="43.5" x14ac:dyDescent="0.4">
      <c r="A34" s="125" t="s">
        <v>86</v>
      </c>
      <c r="B34" s="215"/>
      <c r="C34" s="90" t="s">
        <v>87</v>
      </c>
      <c r="D34" s="16"/>
      <c r="E34" s="99" t="e">
        <f>+D34*100/D35</f>
        <v>#DIV/0!</v>
      </c>
      <c r="F34" s="121" t="e">
        <f>+IF(E34&lt;80,E34*5/80,IF(E34&gt;=80,5))</f>
        <v>#DIV/0!</v>
      </c>
      <c r="G34" s="88" t="e">
        <f>IF(B32&lt;1,0,IF(B32=1,F34))</f>
        <v>#DIV/0!</v>
      </c>
    </row>
    <row r="35" spans="1:7" ht="52.5" customHeight="1" x14ac:dyDescent="0.4">
      <c r="A35" s="101"/>
      <c r="B35" s="216"/>
      <c r="C35" s="90" t="s">
        <v>88</v>
      </c>
      <c r="D35" s="17"/>
      <c r="E35" s="94"/>
      <c r="F35" s="95"/>
      <c r="G35" s="95"/>
    </row>
    <row r="36" spans="1:7" ht="21.75" x14ac:dyDescent="0.4">
      <c r="A36" s="105" t="s">
        <v>20</v>
      </c>
      <c r="B36" s="106">
        <f>+B37+B38+B39</f>
        <v>3</v>
      </c>
      <c r="C36" s="107"/>
      <c r="D36" s="108">
        <f>+SUM(F37:F39)</f>
        <v>0</v>
      </c>
      <c r="E36" s="109"/>
      <c r="F36" s="110">
        <f>+D36/B36</f>
        <v>0</v>
      </c>
      <c r="G36" s="110">
        <f>+F36</f>
        <v>0</v>
      </c>
    </row>
    <row r="37" spans="1:7" ht="24" x14ac:dyDescent="0.4">
      <c r="A37" s="111" t="s">
        <v>21</v>
      </c>
      <c r="B37" s="18">
        <v>1</v>
      </c>
      <c r="C37" s="85" t="s">
        <v>72</v>
      </c>
      <c r="D37" s="85"/>
      <c r="E37" s="14"/>
      <c r="F37" s="87">
        <f>+E37</f>
        <v>0</v>
      </c>
      <c r="G37" s="112">
        <f>IF(B37&lt;1,"ไม่ประเมิน",IF(B37=1,F37))</f>
        <v>0</v>
      </c>
    </row>
    <row r="38" spans="1:7" ht="24" x14ac:dyDescent="0.4">
      <c r="A38" s="113" t="s">
        <v>22</v>
      </c>
      <c r="B38" s="19">
        <v>1</v>
      </c>
      <c r="C38" s="85" t="s">
        <v>72</v>
      </c>
      <c r="D38" s="85"/>
      <c r="E38" s="14"/>
      <c r="F38" s="87">
        <f>+E38</f>
        <v>0</v>
      </c>
      <c r="G38" s="112">
        <f t="shared" ref="G38:G39" si="2">IF(B38&lt;1,"ไม่ประเมิน",IF(B38=1,F38))</f>
        <v>0</v>
      </c>
    </row>
    <row r="39" spans="1:7" ht="24" x14ac:dyDescent="0.4">
      <c r="A39" s="113" t="s">
        <v>23</v>
      </c>
      <c r="B39" s="19">
        <v>1</v>
      </c>
      <c r="C39" s="85" t="s">
        <v>72</v>
      </c>
      <c r="D39" s="85"/>
      <c r="E39" s="14"/>
      <c r="F39" s="87">
        <f>+E39</f>
        <v>0</v>
      </c>
      <c r="G39" s="112">
        <f t="shared" si="2"/>
        <v>0</v>
      </c>
    </row>
    <row r="40" spans="1:7" ht="21.75" x14ac:dyDescent="0.4">
      <c r="A40" s="114" t="s">
        <v>24</v>
      </c>
      <c r="B40" s="115"/>
      <c r="C40" s="107"/>
      <c r="D40" s="116" t="e">
        <f>+SUM(F41,F42,F59)</f>
        <v>#DIV/0!</v>
      </c>
      <c r="E40" s="109"/>
      <c r="F40" s="110" t="e">
        <f>+D40/3</f>
        <v>#DIV/0!</v>
      </c>
      <c r="G40" s="110" t="e">
        <f>+F40</f>
        <v>#DIV/0!</v>
      </c>
    </row>
    <row r="41" spans="1:7" ht="24" x14ac:dyDescent="0.4">
      <c r="A41" s="113" t="s">
        <v>25</v>
      </c>
      <c r="B41" s="19">
        <v>1</v>
      </c>
      <c r="C41" s="85" t="s">
        <v>72</v>
      </c>
      <c r="D41" s="85"/>
      <c r="E41" s="20"/>
      <c r="F41" s="87">
        <f>+E41</f>
        <v>0</v>
      </c>
      <c r="G41" s="112">
        <f>IF(B41&lt;1,"ไม่ประเมิน",IF(B41=1,F41))</f>
        <v>0</v>
      </c>
    </row>
    <row r="42" spans="1:7" ht="24" x14ac:dyDescent="0.4">
      <c r="A42" s="113" t="s">
        <v>26</v>
      </c>
      <c r="B42" s="19">
        <v>1</v>
      </c>
      <c r="C42" s="85"/>
      <c r="D42" s="117">
        <f>+D44+D48+D52+D56</f>
        <v>0</v>
      </c>
      <c r="E42" s="94"/>
      <c r="F42" s="95" t="e">
        <f>+SUM(F44,F48,F52,F57)/4</f>
        <v>#DIV/0!</v>
      </c>
      <c r="G42" s="112" t="e">
        <f>IF(B42&lt;1,"ไม่ประเมิน",IF(B42=1,F42))</f>
        <v>#DIV/0!</v>
      </c>
    </row>
    <row r="43" spans="1:7" ht="24" x14ac:dyDescent="0.4">
      <c r="A43" s="118" t="s">
        <v>89</v>
      </c>
      <c r="B43" s="218"/>
      <c r="C43" s="85"/>
      <c r="D43" s="119"/>
      <c r="E43" s="94"/>
      <c r="F43" s="178"/>
      <c r="G43" s="112"/>
    </row>
    <row r="44" spans="1:7" ht="21.75" x14ac:dyDescent="0.4">
      <c r="A44" s="96" t="s">
        <v>27</v>
      </c>
      <c r="B44" s="219"/>
      <c r="C44" s="85" t="s">
        <v>68</v>
      </c>
      <c r="D44" s="21"/>
      <c r="E44" s="120" t="e">
        <f>+D44*100/D46</f>
        <v>#DIV/0!</v>
      </c>
      <c r="F44" s="179" t="e">
        <f>+IF(E44&lt;100,E44*5/100,IF(E44&gt;=100,5))</f>
        <v>#DIV/0!</v>
      </c>
      <c r="G44" s="121" t="e">
        <f>+F44</f>
        <v>#DIV/0!</v>
      </c>
    </row>
    <row r="45" spans="1:7" ht="21.75" hidden="1" customHeight="1" x14ac:dyDescent="0.4">
      <c r="A45" s="122" t="s">
        <v>28</v>
      </c>
      <c r="B45" s="219"/>
      <c r="C45" s="85"/>
      <c r="D45" s="32"/>
      <c r="E45" s="94"/>
      <c r="F45" s="95"/>
      <c r="G45" s="95"/>
    </row>
    <row r="46" spans="1:7" ht="21.75" x14ac:dyDescent="0.4">
      <c r="A46" s="122"/>
      <c r="B46" s="219"/>
      <c r="C46" s="85" t="s">
        <v>69</v>
      </c>
      <c r="D46" s="17"/>
      <c r="E46" s="94"/>
      <c r="F46" s="95"/>
      <c r="G46" s="95"/>
    </row>
    <row r="47" spans="1:7" ht="21.75" hidden="1" customHeight="1" x14ac:dyDescent="0.4">
      <c r="A47" s="122" t="s">
        <v>29</v>
      </c>
      <c r="B47" s="219"/>
      <c r="C47" s="85"/>
      <c r="D47" s="33"/>
      <c r="E47" s="94"/>
      <c r="F47" s="95"/>
      <c r="G47" s="95"/>
    </row>
    <row r="48" spans="1:7" ht="24" customHeight="1" x14ac:dyDescent="0.4">
      <c r="A48" s="96" t="s">
        <v>30</v>
      </c>
      <c r="B48" s="219"/>
      <c r="C48" s="85" t="s">
        <v>70</v>
      </c>
      <c r="D48" s="21"/>
      <c r="E48" s="120" t="e">
        <f>+D48*100/D50</f>
        <v>#DIV/0!</v>
      </c>
      <c r="F48" s="179" t="e">
        <f>+IF(E48&lt;100,E48*5/100,IF(E48&gt;=100,5))</f>
        <v>#DIV/0!</v>
      </c>
      <c r="G48" s="121" t="e">
        <f>+F48</f>
        <v>#DIV/0!</v>
      </c>
    </row>
    <row r="49" spans="1:7" ht="21.75" hidden="1" customHeight="1" x14ac:dyDescent="0.4">
      <c r="A49" s="122" t="s">
        <v>28</v>
      </c>
      <c r="B49" s="219"/>
      <c r="C49" s="85"/>
      <c r="D49" s="34"/>
      <c r="E49" s="94"/>
      <c r="F49" s="95"/>
      <c r="G49" s="95"/>
    </row>
    <row r="50" spans="1:7" ht="21.75" x14ac:dyDescent="0.4">
      <c r="A50" s="122"/>
      <c r="B50" s="219"/>
      <c r="C50" s="85" t="s">
        <v>69</v>
      </c>
      <c r="D50" s="17"/>
      <c r="E50" s="94"/>
      <c r="F50" s="95"/>
      <c r="G50" s="95"/>
    </row>
    <row r="51" spans="1:7" ht="21.75" hidden="1" customHeight="1" x14ac:dyDescent="0.4">
      <c r="A51" s="122" t="s">
        <v>29</v>
      </c>
      <c r="B51" s="219"/>
      <c r="C51" s="85"/>
      <c r="D51" s="33"/>
      <c r="E51" s="94"/>
      <c r="F51" s="95"/>
      <c r="G51" s="95"/>
    </row>
    <row r="52" spans="1:7" ht="21.75" x14ac:dyDescent="0.4">
      <c r="A52" s="96" t="s">
        <v>31</v>
      </c>
      <c r="B52" s="219"/>
      <c r="C52" s="85" t="s">
        <v>71</v>
      </c>
      <c r="D52" s="22"/>
      <c r="E52" s="120" t="e">
        <f>+D52*100/D54</f>
        <v>#DIV/0!</v>
      </c>
      <c r="F52" s="179" t="e">
        <f>+IF(E52&lt;60,E52*5/60,IF(E52&gt;=60,5))</f>
        <v>#DIV/0!</v>
      </c>
      <c r="G52" s="121" t="e">
        <f>+F52</f>
        <v>#DIV/0!</v>
      </c>
    </row>
    <row r="53" spans="1:7" ht="21.75" hidden="1" customHeight="1" x14ac:dyDescent="0.4">
      <c r="A53" s="122" t="s">
        <v>28</v>
      </c>
      <c r="B53" s="219"/>
      <c r="C53" s="85"/>
      <c r="D53" s="35"/>
      <c r="E53" s="94"/>
      <c r="F53" s="95"/>
      <c r="G53" s="95"/>
    </row>
    <row r="54" spans="1:7" ht="24" customHeight="1" x14ac:dyDescent="0.4">
      <c r="A54" s="122"/>
      <c r="B54" s="219"/>
      <c r="C54" s="85" t="s">
        <v>69</v>
      </c>
      <c r="D54" s="23"/>
      <c r="E54" s="94"/>
      <c r="F54" s="95"/>
      <c r="G54" s="95"/>
    </row>
    <row r="55" spans="1:7" ht="21.75" hidden="1" customHeight="1" x14ac:dyDescent="0.4">
      <c r="A55" s="122" t="s">
        <v>29</v>
      </c>
      <c r="B55" s="240"/>
      <c r="C55" s="85"/>
      <c r="D55" s="124"/>
      <c r="E55" s="94"/>
      <c r="F55" s="95"/>
      <c r="G55" s="95"/>
    </row>
    <row r="56" spans="1:7" ht="21.75" x14ac:dyDescent="0.4">
      <c r="A56" s="241" t="s">
        <v>90</v>
      </c>
      <c r="B56" s="240"/>
      <c r="C56" s="189" t="s">
        <v>93</v>
      </c>
      <c r="D56" s="190"/>
      <c r="E56" s="94"/>
      <c r="F56" s="95"/>
      <c r="G56" s="95"/>
    </row>
    <row r="57" spans="1:7" ht="56.25" x14ac:dyDescent="0.4">
      <c r="A57" s="242"/>
      <c r="B57" s="240"/>
      <c r="C57" s="191" t="s">
        <v>92</v>
      </c>
      <c r="D57" s="21"/>
      <c r="E57" s="86" t="e">
        <f>+D57/D58</f>
        <v>#DIV/0!</v>
      </c>
      <c r="F57" s="87" t="e">
        <f>+E57*5/3</f>
        <v>#DIV/0!</v>
      </c>
      <c r="G57" s="121" t="e">
        <f>+F57</f>
        <v>#DIV/0!</v>
      </c>
    </row>
    <row r="58" spans="1:7" ht="21.75" customHeight="1" x14ac:dyDescent="0.4">
      <c r="A58" s="127"/>
      <c r="B58" s="123"/>
      <c r="C58" s="85" t="s">
        <v>69</v>
      </c>
      <c r="D58" s="192"/>
      <c r="E58" s="94"/>
      <c r="F58" s="95"/>
      <c r="G58" s="95"/>
    </row>
    <row r="59" spans="1:7" ht="28.5" customHeight="1" x14ac:dyDescent="0.4">
      <c r="A59" s="113" t="s">
        <v>36</v>
      </c>
      <c r="B59" s="24">
        <v>1</v>
      </c>
      <c r="C59" s="85" t="s">
        <v>72</v>
      </c>
      <c r="D59" s="85"/>
      <c r="E59" s="20"/>
      <c r="F59" s="87">
        <f>+E59</f>
        <v>0</v>
      </c>
      <c r="G59" s="112">
        <f>IF(B59&lt;1,"ไม่ประเมิน",IF(B59=1,F59))</f>
        <v>0</v>
      </c>
    </row>
    <row r="60" spans="1:7" ht="21.75" x14ac:dyDescent="0.4">
      <c r="A60" s="128" t="s">
        <v>37</v>
      </c>
      <c r="B60" s="129"/>
      <c r="C60" s="107"/>
      <c r="D60" s="108" t="e">
        <f>+SUM(F61:F64)</f>
        <v>#DIV/0!</v>
      </c>
      <c r="E60" s="109"/>
      <c r="F60" s="110" t="e">
        <f>+D60/4</f>
        <v>#DIV/0!</v>
      </c>
      <c r="G60" s="110" t="e">
        <f>+F60</f>
        <v>#DIV/0!</v>
      </c>
    </row>
    <row r="61" spans="1:7" ht="24" x14ac:dyDescent="0.4">
      <c r="A61" s="113" t="s">
        <v>38</v>
      </c>
      <c r="B61" s="19">
        <v>1</v>
      </c>
      <c r="C61" s="85" t="s">
        <v>72</v>
      </c>
      <c r="D61" s="85"/>
      <c r="E61" s="20"/>
      <c r="F61" s="87">
        <f>+E61</f>
        <v>0</v>
      </c>
      <c r="G61" s="112">
        <f>IF(B61&lt;1,"ไม่ประเมิน",IF(B61=1,F61))</f>
        <v>0</v>
      </c>
    </row>
    <row r="62" spans="1:7" ht="24" x14ac:dyDescent="0.4">
      <c r="A62" s="113" t="s">
        <v>39</v>
      </c>
      <c r="B62" s="19">
        <v>1</v>
      </c>
      <c r="C62" s="85" t="s">
        <v>72</v>
      </c>
      <c r="D62" s="85"/>
      <c r="E62" s="20"/>
      <c r="F62" s="87">
        <f>+E62</f>
        <v>0</v>
      </c>
      <c r="G62" s="112">
        <f>IF(B62&lt;1,"ไม่ประเมิน",IF(B62=1,F62))</f>
        <v>0</v>
      </c>
    </row>
    <row r="63" spans="1:7" ht="24" x14ac:dyDescent="0.4">
      <c r="A63" s="113" t="s">
        <v>40</v>
      </c>
      <c r="B63" s="19">
        <v>1</v>
      </c>
      <c r="C63" s="85" t="s">
        <v>72</v>
      </c>
      <c r="D63" s="85"/>
      <c r="E63" s="20"/>
      <c r="F63" s="87">
        <f>+E63</f>
        <v>0</v>
      </c>
      <c r="G63" s="112">
        <f>IF(B63&lt;1,"ไม่ประเมิน",IF(B63=1,F63))</f>
        <v>0</v>
      </c>
    </row>
    <row r="64" spans="1:7" ht="51.75" x14ac:dyDescent="0.4">
      <c r="A64" s="113" t="s">
        <v>41</v>
      </c>
      <c r="B64" s="25">
        <v>1</v>
      </c>
      <c r="C64" s="90" t="s">
        <v>73</v>
      </c>
      <c r="D64" s="26"/>
      <c r="E64" s="120" t="e">
        <f>+D64*100/D65</f>
        <v>#DIV/0!</v>
      </c>
      <c r="F64" s="121" t="e">
        <f>IF(E64&lt;80,0,IF(E64=80,3.5,IF(E64&lt;90,4,IF(E64&lt;95,4.5,IF(E64&lt;100,4.75,IF(E64=100,5,))))))</f>
        <v>#DIV/0!</v>
      </c>
      <c r="G64" s="112" t="e">
        <f>IF(B64&lt;1,"ไม่ประเมิน",IF(B64=1,F64))</f>
        <v>#DIV/0!</v>
      </c>
    </row>
    <row r="65" spans="1:23" ht="51.75" x14ac:dyDescent="0.4">
      <c r="A65" s="130"/>
      <c r="B65" s="131"/>
      <c r="C65" s="90" t="s">
        <v>74</v>
      </c>
      <c r="D65" s="27"/>
      <c r="F65" s="87"/>
      <c r="G65" s="87"/>
    </row>
    <row r="66" spans="1:23" ht="21.75" x14ac:dyDescent="0.4">
      <c r="A66" s="132" t="s">
        <v>42</v>
      </c>
      <c r="B66" s="133"/>
      <c r="C66" s="107"/>
      <c r="D66" s="134">
        <f>+E67</f>
        <v>0</v>
      </c>
      <c r="E66" s="109"/>
      <c r="F66" s="110">
        <f>+F67</f>
        <v>0</v>
      </c>
      <c r="G66" s="110">
        <f>+F66</f>
        <v>0</v>
      </c>
    </row>
    <row r="67" spans="1:23" ht="24.75" customHeight="1" x14ac:dyDescent="0.4">
      <c r="A67" s="135" t="s">
        <v>43</v>
      </c>
      <c r="B67" s="28">
        <v>1</v>
      </c>
      <c r="C67" s="136" t="s">
        <v>72</v>
      </c>
      <c r="D67" s="135"/>
      <c r="E67" s="29"/>
      <c r="F67" s="137">
        <f>+E67</f>
        <v>0</v>
      </c>
      <c r="G67" s="138">
        <f>IF(B67&lt;1,"ไม่ประเมิน",IF(B67=1,F67))</f>
        <v>0</v>
      </c>
    </row>
    <row r="68" spans="1:23" ht="21.75" hidden="1" x14ac:dyDescent="0.4">
      <c r="A68" s="139" t="s">
        <v>44</v>
      </c>
      <c r="B68" s="139"/>
      <c r="C68" s="140"/>
      <c r="D68" s="141"/>
      <c r="E68" s="141"/>
      <c r="F68" s="142" t="e">
        <f>+SUM(F29,F34,F37,F38,F39,F41,F42,F59,F61,F62,F63,F64,F67)</f>
        <v>#DIV/0!</v>
      </c>
      <c r="G68" s="142" t="e">
        <f>+SUM(G29,G34,G37,G38,G39,G41,G42,G59,G61,G62,G63,G64,G67)</f>
        <v>#DIV/0!</v>
      </c>
    </row>
    <row r="69" spans="1:23" ht="21.75" hidden="1" x14ac:dyDescent="0.4">
      <c r="A69" s="135" t="s">
        <v>45</v>
      </c>
      <c r="B69" s="135"/>
      <c r="C69" s="136"/>
      <c r="D69" s="143"/>
      <c r="E69" s="143"/>
      <c r="F69" s="137">
        <f>+B70</f>
        <v>13</v>
      </c>
      <c r="G69" s="137">
        <f>+B70</f>
        <v>13</v>
      </c>
    </row>
    <row r="70" spans="1:23" s="150" customFormat="1" ht="22.5" customHeight="1" x14ac:dyDescent="0.55000000000000004">
      <c r="A70" s="144" t="s">
        <v>46</v>
      </c>
      <c r="B70" s="145">
        <f>+B29+B32+B37+B38+B39+B41+B42+B61+B62+B63+B67+B64+B59</f>
        <v>13</v>
      </c>
      <c r="C70" s="146"/>
      <c r="D70" s="147"/>
      <c r="E70" s="147" t="e">
        <f>IF(G70&lt;2.01,"ระดับคุณภาพน้อย",IF(G70&lt;3.01,"ระดับคุณภาพปานกลาง",IF(G70&lt;4.01,"ระดับคุณภาพดี",IF(G70&gt;=4.01,"ระดับคุณภาพดีมาก"))))</f>
        <v>#DIV/0!</v>
      </c>
      <c r="F70" s="148" t="e">
        <f>+F68/F69</f>
        <v>#DIV/0!</v>
      </c>
      <c r="G70" s="148" t="e">
        <f>+G68/G69</f>
        <v>#DIV/0!</v>
      </c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</row>
    <row r="71" spans="1:23" ht="12.75" customHeight="1" x14ac:dyDescent="0.4">
      <c r="A71" s="36"/>
      <c r="B71" s="36"/>
      <c r="C71" s="36"/>
      <c r="D71" s="36"/>
      <c r="E71" s="36"/>
      <c r="F71" s="36"/>
      <c r="G71" s="36"/>
    </row>
    <row r="72" spans="1:23" ht="24" x14ac:dyDescent="0.55000000000000004">
      <c r="A72" s="69" t="s">
        <v>47</v>
      </c>
      <c r="B72" s="69"/>
      <c r="C72" s="36"/>
      <c r="D72" s="36"/>
      <c r="E72" s="36"/>
      <c r="F72" s="36"/>
      <c r="G72" s="36"/>
    </row>
    <row r="73" spans="1:23" ht="22.5" customHeight="1" x14ac:dyDescent="0.4">
      <c r="A73" s="220" t="s">
        <v>48</v>
      </c>
      <c r="B73" s="221"/>
      <c r="C73" s="151" t="s">
        <v>49</v>
      </c>
      <c r="D73" s="151" t="s">
        <v>50</v>
      </c>
      <c r="E73" s="151" t="s">
        <v>51</v>
      </c>
      <c r="F73" s="151"/>
      <c r="G73" s="151" t="s">
        <v>52</v>
      </c>
      <c r="H73" s="198" t="s">
        <v>53</v>
      </c>
    </row>
    <row r="74" spans="1:23" ht="21.75" x14ac:dyDescent="0.4">
      <c r="A74" s="222" t="s">
        <v>54</v>
      </c>
      <c r="B74" s="223"/>
      <c r="C74" s="222" t="str">
        <f>+E20</f>
        <v>ไม่ผ่านประเมิน</v>
      </c>
      <c r="D74" s="224"/>
      <c r="E74" s="224"/>
      <c r="F74" s="224"/>
      <c r="G74" s="223"/>
      <c r="H74" s="152" t="str">
        <f>+G20</f>
        <v>ไม่ได้มาตรฐาน</v>
      </c>
    </row>
    <row r="75" spans="1:23" ht="21.75" x14ac:dyDescent="0.4">
      <c r="A75" s="225" t="s">
        <v>55</v>
      </c>
      <c r="B75" s="226"/>
      <c r="C75" s="153">
        <f>+[1]ตารางวิเคราห์!D9</f>
        <v>0</v>
      </c>
      <c r="D75" s="153">
        <f>+[1]ตารางวิเคราห์!E9</f>
        <v>0</v>
      </c>
      <c r="E75" s="153" t="e">
        <f>+G25</f>
        <v>#DIV/0!</v>
      </c>
      <c r="F75" s="153"/>
      <c r="G75" s="153" t="e">
        <f>+E75</f>
        <v>#DIV/0!</v>
      </c>
      <c r="H75" s="154" t="e">
        <f>IF(G75=0,"ไม่ประเมิน",IF(G75&lt;2.01,"น้อย",IF(G75&lt;3.01,"ปานกลาง",IF(G75&lt;4.01,"ดี",IF(G75&gt;=4.01,"ดีมาก")))))</f>
        <v>#DIV/0!</v>
      </c>
    </row>
    <row r="76" spans="1:23" ht="21.75" x14ac:dyDescent="0.4">
      <c r="A76" s="204" t="s">
        <v>56</v>
      </c>
      <c r="B76" s="205"/>
      <c r="C76" s="155">
        <f>+SUM(G37,G38,G39)/B36</f>
        <v>0</v>
      </c>
      <c r="D76" s="156">
        <f>+[1]ตารางวิเคราห์!E13</f>
        <v>0</v>
      </c>
      <c r="E76" s="156">
        <f>+[1]ตารางวิเคราห์!F13</f>
        <v>0</v>
      </c>
      <c r="F76" s="156"/>
      <c r="G76" s="155">
        <f>+C76</f>
        <v>0</v>
      </c>
      <c r="H76" s="154" t="str">
        <f>IF(G76=0,"ไม่ประเมิน",IF(G76&lt;2.01,"น้อย",IF(G76&lt;3.01,"ปานกลาง",IF(G76&lt;4.01,"ดี",IF(G76&gt;=4.01,"ดีมาก")))))</f>
        <v>ไม่ประเมิน</v>
      </c>
    </row>
    <row r="77" spans="1:23" ht="21.75" x14ac:dyDescent="0.4">
      <c r="A77" s="206" t="s">
        <v>57</v>
      </c>
      <c r="B77" s="207"/>
      <c r="C77" s="155" t="e">
        <f>+SUM(G41,G42,G59)/3</f>
        <v>#DIV/0!</v>
      </c>
      <c r="D77" s="156">
        <f>+[1]ตารางวิเคราห์!E16</f>
        <v>0</v>
      </c>
      <c r="E77" s="156">
        <f>+[1]ตารางวิเคราห์!F16</f>
        <v>0</v>
      </c>
      <c r="F77" s="156"/>
      <c r="G77" s="155" t="e">
        <f>+C77</f>
        <v>#DIV/0!</v>
      </c>
      <c r="H77" s="154" t="e">
        <f>IF(G77=0,"ไม่ประเมิน",IF(G77&lt;2.01,"น้อย",IF(G77&lt;3.01,"ปานกลาง",IF(G77&lt;4.01,"ดี",IF(G77&gt;=4.01,"ดีมาก")))))</f>
        <v>#DIV/0!</v>
      </c>
    </row>
    <row r="78" spans="1:23" ht="21.75" x14ac:dyDescent="0.4">
      <c r="A78" s="208" t="s">
        <v>58</v>
      </c>
      <c r="B78" s="209"/>
      <c r="C78" s="157">
        <f>+G61</f>
        <v>0</v>
      </c>
      <c r="D78" s="157" t="e">
        <f>+SUM(G62,G63,G64)/3</f>
        <v>#DIV/0!</v>
      </c>
      <c r="E78" s="158">
        <f>+[1]ตารางวิเคราห์!F19</f>
        <v>0</v>
      </c>
      <c r="F78" s="158"/>
      <c r="G78" s="157" t="e">
        <f>+SUM(G61,G62,G63,G64)/4</f>
        <v>#DIV/0!</v>
      </c>
      <c r="H78" s="154" t="e">
        <f>IF(G78=0,"ไม่ประเมิน",IF(G78&lt;2.01,"น้อย",IF(G78&lt;3.01,"ปานกลาง",IF(G78&lt;4.01,"ดี",IF(G78&gt;=4.01,"ดีมาก")))))</f>
        <v>#DIV/0!</v>
      </c>
    </row>
    <row r="79" spans="1:23" ht="21.75" x14ac:dyDescent="0.4">
      <c r="A79" s="210" t="s">
        <v>59</v>
      </c>
      <c r="B79" s="211"/>
      <c r="C79" s="159">
        <f>+[1]ตารางวิเคราห์!D22</f>
        <v>0</v>
      </c>
      <c r="D79" s="160">
        <f>+G67</f>
        <v>0</v>
      </c>
      <c r="E79" s="159">
        <f>+[1]ตารางวิเคราห์!F22</f>
        <v>0</v>
      </c>
      <c r="F79" s="159"/>
      <c r="G79" s="160">
        <f>+D79</f>
        <v>0</v>
      </c>
      <c r="H79" s="154" t="str">
        <f>IF(G79=0,"ไม่ประเมิน",IF(G79&lt;2.01,"น้อย",IF(G79&lt;3.01,"ปานกลาง",IF(G79&lt;4.01,"ดี",IF(G79&gt;=4.01,"ดีมาก")))))</f>
        <v>ไม่ประเมิน</v>
      </c>
    </row>
    <row r="80" spans="1:23" ht="24" customHeight="1" x14ac:dyDescent="0.4">
      <c r="A80" s="212" t="s">
        <v>53</v>
      </c>
      <c r="B80" s="196"/>
      <c r="C80" s="161" t="e">
        <f>+SUM(G37,G38,G39,G41,G42,G59,G61)/7</f>
        <v>#DIV/0!</v>
      </c>
      <c r="D80" s="161" t="e">
        <f>+SUM(G62,G63,G64,G67)/4</f>
        <v>#DIV/0!</v>
      </c>
      <c r="E80" s="161" t="e">
        <f>+E75</f>
        <v>#DIV/0!</v>
      </c>
      <c r="F80" s="161"/>
      <c r="G80" s="214" t="e">
        <f>+G70</f>
        <v>#DIV/0!</v>
      </c>
      <c r="H80" s="202" t="e">
        <f>IF(G80&lt;2.01,"น้อย",IF(G80&lt;3.01,"ปานกลาง",IF(G80&lt;4.01,"ดี",IF(G80&gt;=4.01,"ดีมาก"))))</f>
        <v>#DIV/0!</v>
      </c>
    </row>
    <row r="81" spans="1:8" ht="21.75" customHeight="1" x14ac:dyDescent="0.4">
      <c r="A81" s="213"/>
      <c r="B81" s="197"/>
      <c r="C81" s="162" t="e">
        <f>IF(C80&lt;2.01,"น้อย",IF(C80&lt;3.01,"ปานกลาง",IF(C80&lt;4.01,"ดี",IF(C80&gt;=4.01,"ดีมาก"))))</f>
        <v>#DIV/0!</v>
      </c>
      <c r="D81" s="162" t="e">
        <f>IF(D80&lt;2.01,"น้อย",IF(D80&lt;3.01,"ปานกลาง",IF(D80&lt;4.01,"ดี",IF(D80&gt;=4.01,"ดีมาก"))))</f>
        <v>#DIV/0!</v>
      </c>
      <c r="E81" s="162" t="e">
        <f>IF(E80&lt;2.01,"น้อย",IF(E80&lt;3.01,"ปานกลาง",IF(E80&lt;4.01,"ดี",IF(E80&gt;=4.01,"ดีมาก"))))</f>
        <v>#DIV/0!</v>
      </c>
      <c r="F81" s="163"/>
      <c r="G81" s="214"/>
      <c r="H81" s="203"/>
    </row>
    <row r="82" spans="1:8" s="36" customFormat="1" x14ac:dyDescent="0.4"/>
    <row r="83" spans="1:8" s="36" customFormat="1" x14ac:dyDescent="0.4"/>
    <row r="84" spans="1:8" s="36" customFormat="1" x14ac:dyDescent="0.4"/>
    <row r="85" spans="1:8" s="36" customFormat="1" x14ac:dyDescent="0.4"/>
    <row r="86" spans="1:8" s="36" customFormat="1" x14ac:dyDescent="0.4"/>
    <row r="87" spans="1:8" s="36" customFormat="1" x14ac:dyDescent="0.4"/>
    <row r="88" spans="1:8" s="36" customFormat="1" x14ac:dyDescent="0.4"/>
    <row r="89" spans="1:8" s="36" customFormat="1" x14ac:dyDescent="0.4"/>
    <row r="90" spans="1:8" s="36" customFormat="1" x14ac:dyDescent="0.4"/>
    <row r="91" spans="1:8" s="36" customFormat="1" x14ac:dyDescent="0.4"/>
    <row r="92" spans="1:8" s="36" customFormat="1" x14ac:dyDescent="0.4"/>
    <row r="93" spans="1:8" s="36" customFormat="1" x14ac:dyDescent="0.4"/>
    <row r="94" spans="1:8" s="36" customFormat="1" x14ac:dyDescent="0.4"/>
    <row r="95" spans="1:8" s="36" customFormat="1" x14ac:dyDescent="0.4"/>
    <row r="96" spans="1:8" s="36" customFormat="1" x14ac:dyDescent="0.4"/>
    <row r="97" s="36" customFormat="1" x14ac:dyDescent="0.4"/>
    <row r="98" s="36" customFormat="1" x14ac:dyDescent="0.4"/>
    <row r="99" s="36" customFormat="1" x14ac:dyDescent="0.4"/>
    <row r="100" s="36" customFormat="1" x14ac:dyDescent="0.4"/>
    <row r="101" s="36" customFormat="1" x14ac:dyDescent="0.4"/>
    <row r="102" s="36" customFormat="1" x14ac:dyDescent="0.4"/>
    <row r="103" s="36" customFormat="1" x14ac:dyDescent="0.4"/>
    <row r="104" s="36" customFormat="1" x14ac:dyDescent="0.4"/>
    <row r="105" s="36" customFormat="1" x14ac:dyDescent="0.4"/>
    <row r="106" s="36" customFormat="1" x14ac:dyDescent="0.4"/>
    <row r="107" s="36" customFormat="1" x14ac:dyDescent="0.4"/>
    <row r="108" s="36" customFormat="1" x14ac:dyDescent="0.4"/>
    <row r="109" s="36" customFormat="1" x14ac:dyDescent="0.4"/>
    <row r="110" s="36" customFormat="1" x14ac:dyDescent="0.4"/>
    <row r="111" s="36" customFormat="1" x14ac:dyDescent="0.4"/>
    <row r="112" s="36" customFormat="1" x14ac:dyDescent="0.4"/>
    <row r="113" s="36" customFormat="1" x14ac:dyDescent="0.4"/>
    <row r="114" s="36" customFormat="1" x14ac:dyDescent="0.4"/>
    <row r="115" s="36" customFormat="1" x14ac:dyDescent="0.4"/>
    <row r="116" s="36" customFormat="1" x14ac:dyDescent="0.4"/>
    <row r="117" s="36" customFormat="1" x14ac:dyDescent="0.4"/>
    <row r="118" s="36" customFormat="1" x14ac:dyDescent="0.4"/>
    <row r="119" s="36" customFormat="1" x14ac:dyDescent="0.4"/>
    <row r="120" s="36" customFormat="1" x14ac:dyDescent="0.4"/>
    <row r="121" s="36" customFormat="1" x14ac:dyDescent="0.4"/>
    <row r="122" s="36" customFormat="1" x14ac:dyDescent="0.4"/>
    <row r="123" s="36" customFormat="1" x14ac:dyDescent="0.4"/>
    <row r="124" s="36" customFormat="1" x14ac:dyDescent="0.4"/>
    <row r="125" s="36" customFormat="1" x14ac:dyDescent="0.4"/>
    <row r="126" s="36" customFormat="1" x14ac:dyDescent="0.4"/>
    <row r="127" s="36" customFormat="1" x14ac:dyDescent="0.4"/>
    <row r="128" s="36" customFormat="1" x14ac:dyDescent="0.4"/>
    <row r="129" s="36" customFormat="1" x14ac:dyDescent="0.4"/>
    <row r="130" s="36" customFormat="1" x14ac:dyDescent="0.4"/>
    <row r="131" s="36" customFormat="1" x14ac:dyDescent="0.4"/>
    <row r="132" s="36" customFormat="1" x14ac:dyDescent="0.4"/>
    <row r="133" s="36" customFormat="1" x14ac:dyDescent="0.4"/>
    <row r="134" s="36" customFormat="1" x14ac:dyDescent="0.4"/>
    <row r="135" s="36" customFormat="1" x14ac:dyDescent="0.4"/>
    <row r="136" s="36" customFormat="1" x14ac:dyDescent="0.4"/>
    <row r="137" s="36" customFormat="1" x14ac:dyDescent="0.4"/>
    <row r="138" s="36" customFormat="1" x14ac:dyDescent="0.4"/>
    <row r="139" s="36" customFormat="1" x14ac:dyDescent="0.4"/>
    <row r="140" s="36" customFormat="1" x14ac:dyDescent="0.4"/>
    <row r="141" s="36" customFormat="1" x14ac:dyDescent="0.4"/>
    <row r="142" s="36" customFormat="1" x14ac:dyDescent="0.4"/>
    <row r="143" s="36" customFormat="1" x14ac:dyDescent="0.4"/>
    <row r="144" s="36" customFormat="1" x14ac:dyDescent="0.4"/>
    <row r="145" s="36" customFormat="1" x14ac:dyDescent="0.4"/>
    <row r="146" s="36" customFormat="1" x14ac:dyDescent="0.4"/>
    <row r="147" s="36" customFormat="1" x14ac:dyDescent="0.4"/>
    <row r="148" s="36" customFormat="1" x14ac:dyDescent="0.4"/>
    <row r="149" s="36" customFormat="1" x14ac:dyDescent="0.4"/>
    <row r="150" s="36" customFormat="1" x14ac:dyDescent="0.4"/>
    <row r="151" s="36" customFormat="1" x14ac:dyDescent="0.4"/>
    <row r="152" s="36" customFormat="1" x14ac:dyDescent="0.4"/>
    <row r="153" s="36" customFormat="1" x14ac:dyDescent="0.4"/>
    <row r="154" s="36" customFormat="1" x14ac:dyDescent="0.4"/>
    <row r="155" s="36" customFormat="1" x14ac:dyDescent="0.4"/>
    <row r="156" s="36" customFormat="1" x14ac:dyDescent="0.4"/>
    <row r="157" s="36" customFormat="1" x14ac:dyDescent="0.4"/>
    <row r="158" s="36" customFormat="1" x14ac:dyDescent="0.4"/>
    <row r="159" s="36" customFormat="1" x14ac:dyDescent="0.4"/>
    <row r="160" s="36" customFormat="1" x14ac:dyDescent="0.4"/>
    <row r="161" s="36" customFormat="1" x14ac:dyDescent="0.4"/>
    <row r="162" s="36" customFormat="1" x14ac:dyDescent="0.4"/>
  </sheetData>
  <sheetProtection algorithmName="SHA-512" hashValue="MG1cj5kRQ+qps+DFrL2M8XFlbp42E701nxxFX9VeeQl41b6WlNv1bN1rZAv4uKgl+3DUCtVhQCtBTmYcKU0ZSQ==" saltValue="4TmnSMIhNnbAMcvTFFW5pg==" spinCount="100000" sheet="1" objects="1" scenarios="1"/>
  <mergeCells count="20">
    <mergeCell ref="A1:G1"/>
    <mergeCell ref="D6:E6"/>
    <mergeCell ref="A7:B7"/>
    <mergeCell ref="A77:B77"/>
    <mergeCell ref="A20:B20"/>
    <mergeCell ref="B30:B31"/>
    <mergeCell ref="B34:B35"/>
    <mergeCell ref="B43:B57"/>
    <mergeCell ref="A56:A57"/>
    <mergeCell ref="A73:B73"/>
    <mergeCell ref="A74:B74"/>
    <mergeCell ref="C74:G74"/>
    <mergeCell ref="A75:B75"/>
    <mergeCell ref="A76:B76"/>
    <mergeCell ref="A2:G2"/>
    <mergeCell ref="A78:B78"/>
    <mergeCell ref="A79:B79"/>
    <mergeCell ref="A80:A81"/>
    <mergeCell ref="G80:G81"/>
    <mergeCell ref="H80:H81"/>
  </mergeCells>
  <conditionalFormatting sqref="G59 G61:G64 G67 G37:G39 G41:G43 G34 D21 G25:G31 F27:F28">
    <cfRule type="containsText" dxfId="60" priority="26" operator="containsText" text="ไม่ผ่าน">
      <formula>NOT(ISERROR(SEARCH("ไม่ผ่าน",D21)))</formula>
    </cfRule>
    <cfRule type="cellIs" dxfId="59" priority="27" stopIfTrue="1" operator="equal">
      <formula>"ต้องปรับปรุงเร่งด่วน"</formula>
    </cfRule>
    <cfRule type="cellIs" dxfId="58" priority="28" stopIfTrue="1" operator="equal">
      <formula>"ต้องปรับปรุง"</formula>
    </cfRule>
    <cfRule type="cellIs" dxfId="57" priority="29" stopIfTrue="1" operator="equal">
      <formula>"ต้องปรับปรุงเร่งด่วน"</formula>
    </cfRule>
    <cfRule type="cellIs" dxfId="56" priority="30" stopIfTrue="1" operator="equal">
      <formula>"ต้องปรับปรุงเร่งด่วน"</formula>
    </cfRule>
  </conditionalFormatting>
  <conditionalFormatting sqref="D21 E20:G20">
    <cfRule type="containsText" dxfId="55" priority="25" operator="containsText" text="ไม่ผ่านเกณฑ์">
      <formula>NOT(ISERROR(SEARCH("ไม่ผ่านเกณฑ์",D20)))</formula>
    </cfRule>
  </conditionalFormatting>
  <conditionalFormatting sqref="D6">
    <cfRule type="containsText" dxfId="54" priority="24" operator="containsText" text="ไม่ผ่านเกณฑ์">
      <formula>NOT(ISERROR(SEARCH("ไม่ผ่านเกณฑ์",D6)))</formula>
    </cfRule>
  </conditionalFormatting>
  <conditionalFormatting sqref="H74 D21:F21">
    <cfRule type="containsText" dxfId="53" priority="23" operator="containsText" text="หลักสูตรไม่ได้มาตรฐาน">
      <formula>NOT(ISERROR(SEARCH("หลักสูตรไม่ได้มาตรฐาน",D21)))</formula>
    </cfRule>
  </conditionalFormatting>
  <conditionalFormatting sqref="F19 E9:E19">
    <cfRule type="containsText" dxfId="52" priority="22" operator="containsText" text="ไม่ผ่าน">
      <formula>NOT(ISERROR(SEARCH("ไม่ผ่าน",E9)))</formula>
    </cfRule>
  </conditionalFormatting>
  <conditionalFormatting sqref="C81:F81 H75:H80 D70:E70">
    <cfRule type="containsText" dxfId="51" priority="17" operator="containsText" text="ระดับคุณภาพน้อย">
      <formula>NOT(ISERROR(SEARCH("ระดับคุณภาพน้อย",C70)))</formula>
    </cfRule>
    <cfRule type="cellIs" dxfId="50" priority="18" stopIfTrue="1" operator="equal">
      <formula>"ต้องปรับปรุงเร่งด่วน"</formula>
    </cfRule>
    <cfRule type="cellIs" dxfId="49" priority="19" stopIfTrue="1" operator="equal">
      <formula>"ต้องปรับปรุง"</formula>
    </cfRule>
    <cfRule type="cellIs" dxfId="48" priority="20" stopIfTrue="1" operator="equal">
      <formula>"ต้องปรับปรุงเร่งด่วน"</formula>
    </cfRule>
    <cfRule type="cellIs" dxfId="47" priority="21" stopIfTrue="1" operator="equal">
      <formula>"ต้องปรับปรุงเร่งด่วน"</formula>
    </cfRule>
  </conditionalFormatting>
  <conditionalFormatting sqref="C74">
    <cfRule type="containsText" dxfId="46" priority="16" operator="containsText" text="ไม่ผ่านเกณฑ์การประเมิน">
      <formula>NOT(ISERROR(SEARCH("ไม่ผ่านเกณฑ์การประเมิน",C74)))</formula>
    </cfRule>
  </conditionalFormatting>
  <conditionalFormatting sqref="E81:F81 H75:H79">
    <cfRule type="containsText" dxfId="45" priority="15" operator="containsText" text="ไม่ประเมิน">
      <formula>NOT(ISERROR(SEARCH("ไม่ประเมิน",E75)))</formula>
    </cfRule>
  </conditionalFormatting>
  <conditionalFormatting sqref="G20">
    <cfRule type="containsText" dxfId="44" priority="14" operator="containsText" text="ไม่ได้มาตรฐาน">
      <formula>NOT(ISERROR(SEARCH("ไม่ได้มาตรฐาน",G20)))</formula>
    </cfRule>
  </conditionalFormatting>
  <conditionalFormatting sqref="C74:G74 E20:F20">
    <cfRule type="containsText" dxfId="43" priority="13" operator="containsText" text="ไม่ผ่านประเมิน">
      <formula>NOT(ISERROR(SEARCH("ไม่ผ่านประเมิน",C20)))</formula>
    </cfRule>
  </conditionalFormatting>
  <conditionalFormatting sqref="E8:E19">
    <cfRule type="containsText" dxfId="42" priority="7" operator="containsText" text="ไม่ผ่าน">
      <formula>NOT(ISERROR(SEARCH("ไม่ผ่าน",E8)))</formula>
    </cfRule>
    <cfRule type="containsText" dxfId="41" priority="8" operator="containsText" text="ไม่ผ่าน">
      <formula>NOT(ISERROR(SEARCH("ไม่ผ่าน",E8)))</formula>
    </cfRule>
    <cfRule type="cellIs" dxfId="40" priority="9" stopIfTrue="1" operator="equal">
      <formula>"ต้องปรับปรุงเร่งด่วน"</formula>
    </cfRule>
    <cfRule type="cellIs" dxfId="39" priority="10" stopIfTrue="1" operator="equal">
      <formula>"ต้องปรับปรุง"</formula>
    </cfRule>
    <cfRule type="cellIs" dxfId="38" priority="11" stopIfTrue="1" operator="equal">
      <formula>"ต้องปรับปรุงเร่งด่วน"</formula>
    </cfRule>
    <cfRule type="cellIs" dxfId="37" priority="12" stopIfTrue="1" operator="equal">
      <formula>"ต้องปรับปรุงเร่งด่วน"</formula>
    </cfRule>
  </conditionalFormatting>
  <conditionalFormatting sqref="E8:E19">
    <cfRule type="containsText" dxfId="36" priority="1" operator="containsText" text="ไม่ผ่าน">
      <formula>NOT(ISERROR(SEARCH("ไม่ผ่าน",E8)))</formula>
    </cfRule>
    <cfRule type="containsText" dxfId="35" priority="2" operator="containsText" text="ไม่ผ่าน">
      <formula>NOT(ISERROR(SEARCH("ไม่ผ่าน",E8)))</formula>
    </cfRule>
    <cfRule type="cellIs" dxfId="34" priority="3" stopIfTrue="1" operator="equal">
      <formula>"ต้องปรับปรุงเร่งด่วน"</formula>
    </cfRule>
    <cfRule type="cellIs" dxfId="33" priority="4" stopIfTrue="1" operator="equal">
      <formula>"ต้องปรับปรุง"</formula>
    </cfRule>
    <cfRule type="cellIs" dxfId="32" priority="5" stopIfTrue="1" operator="equal">
      <formula>"ต้องปรับปรุงเร่งด่วน"</formula>
    </cfRule>
    <cfRule type="cellIs" dxfId="31" priority="6" stopIfTrue="1" operator="equal">
      <formula>"ต้องปรับปรุงเร่งด่วน"</formula>
    </cfRule>
  </conditionalFormatting>
  <pageMargins left="0.23622047244094491" right="0.19685039370078741" top="0.43307086614173229" bottom="0.43307086614173229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331"/>
  <sheetViews>
    <sheetView tabSelected="1" workbookViewId="0">
      <selection activeCell="K10" sqref="K10"/>
    </sheetView>
  </sheetViews>
  <sheetFormatPr defaultRowHeight="17.25" x14ac:dyDescent="0.4"/>
  <cols>
    <col min="1" max="1" width="40.75" style="37" customWidth="1"/>
    <col min="2" max="2" width="7.75" style="37" customWidth="1"/>
    <col min="3" max="3" width="13" style="37" customWidth="1"/>
    <col min="4" max="4" width="9.125" style="37" customWidth="1"/>
    <col min="5" max="5" width="10.25" style="37" customWidth="1"/>
    <col min="6" max="6" width="9.375" style="37" hidden="1" customWidth="1"/>
    <col min="7" max="7" width="10.75" style="37" customWidth="1"/>
    <col min="8" max="8" width="9.75" style="36" customWidth="1"/>
    <col min="9" max="38" width="9" style="36"/>
    <col min="39" max="16384" width="9" style="37"/>
  </cols>
  <sheetData>
    <row r="1" spans="1:38" ht="27.75" x14ac:dyDescent="0.65">
      <c r="A1" s="236" t="s">
        <v>114</v>
      </c>
      <c r="B1" s="236"/>
      <c r="C1" s="236"/>
      <c r="D1" s="236"/>
      <c r="E1" s="236"/>
      <c r="F1" s="236"/>
      <c r="G1" s="236"/>
    </row>
    <row r="2" spans="1:38" ht="27.75" x14ac:dyDescent="0.65">
      <c r="A2" s="228" t="s">
        <v>95</v>
      </c>
      <c r="B2" s="228"/>
      <c r="C2" s="228"/>
      <c r="D2" s="228"/>
      <c r="E2" s="228"/>
      <c r="F2" s="228"/>
      <c r="G2" s="228"/>
    </row>
    <row r="3" spans="1:38" s="41" customFormat="1" ht="21.75" x14ac:dyDescent="0.5">
      <c r="A3" s="38" t="s">
        <v>96</v>
      </c>
      <c r="B3" s="9"/>
      <c r="C3" s="9"/>
      <c r="D3" s="10"/>
      <c r="E3" s="10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s="41" customFormat="1" ht="21.75" x14ac:dyDescent="0.5">
      <c r="A4" s="38" t="s">
        <v>0</v>
      </c>
      <c r="B4" s="42" t="s">
        <v>85</v>
      </c>
      <c r="C4" s="42"/>
      <c r="D4" s="43"/>
      <c r="E4" s="43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 s="41" customFormat="1" ht="21.75" x14ac:dyDescent="0.5">
      <c r="A5" s="38" t="s">
        <v>1</v>
      </c>
      <c r="B5" s="11"/>
      <c r="C5" s="11"/>
      <c r="D5" s="12"/>
      <c r="E5" s="12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ht="24" x14ac:dyDescent="0.5">
      <c r="A6" s="44" t="s">
        <v>2</v>
      </c>
      <c r="B6" s="185"/>
      <c r="C6" s="46"/>
      <c r="D6" s="229" t="str">
        <f>+G20</f>
        <v>ไม่ได้มาตรฐาน</v>
      </c>
      <c r="E6" s="229"/>
      <c r="F6" s="166"/>
      <c r="G6" s="46"/>
    </row>
    <row r="7" spans="1:38" ht="24" x14ac:dyDescent="0.4">
      <c r="A7" s="230" t="s">
        <v>3</v>
      </c>
      <c r="B7" s="231"/>
      <c r="C7" s="47" t="s">
        <v>4</v>
      </c>
      <c r="D7" s="48" t="s">
        <v>115</v>
      </c>
      <c r="E7" s="49" t="s">
        <v>6</v>
      </c>
      <c r="F7" s="167"/>
      <c r="G7" s="50"/>
    </row>
    <row r="8" spans="1:38" ht="24" x14ac:dyDescent="0.4">
      <c r="A8" s="168" t="s">
        <v>97</v>
      </c>
      <c r="B8" s="193"/>
      <c r="C8" s="1">
        <v>1</v>
      </c>
      <c r="D8" s="4"/>
      <c r="E8" s="54" t="str">
        <f>IF(D8&lt;1,"ไม่ผ่าน",IF(D8=1,"ผ่าน"))</f>
        <v>ไม่ผ่าน</v>
      </c>
      <c r="F8" s="170"/>
      <c r="G8" s="50"/>
    </row>
    <row r="9" spans="1:38" ht="24" x14ac:dyDescent="0.4">
      <c r="A9" s="171" t="s">
        <v>98</v>
      </c>
      <c r="B9" s="194"/>
      <c r="C9" s="2">
        <v>1</v>
      </c>
      <c r="D9" s="5"/>
      <c r="E9" s="54" t="str">
        <f>IF(D9&lt;1,"ไม่ผ่าน",IF(D9=1,"ผ่าน"))</f>
        <v>ไม่ผ่าน</v>
      </c>
      <c r="F9" s="170"/>
      <c r="G9" s="50"/>
    </row>
    <row r="10" spans="1:38" ht="24" x14ac:dyDescent="0.4">
      <c r="A10" s="171" t="s">
        <v>99</v>
      </c>
      <c r="B10" s="194"/>
      <c r="C10" s="2">
        <v>1</v>
      </c>
      <c r="D10" s="5"/>
      <c r="E10" s="54" t="str">
        <f t="shared" ref="E10:E19" si="0">IF(D10&lt;1,"ไม่ผ่าน",IF(D10=1,"ผ่าน"))</f>
        <v>ไม่ผ่าน</v>
      </c>
      <c r="F10" s="170"/>
      <c r="G10" s="50"/>
    </row>
    <row r="11" spans="1:38" ht="24" x14ac:dyDescent="0.4">
      <c r="A11" s="171" t="s">
        <v>100</v>
      </c>
      <c r="B11" s="194"/>
      <c r="C11" s="2">
        <v>1</v>
      </c>
      <c r="D11" s="5"/>
      <c r="E11" s="54" t="str">
        <f t="shared" si="0"/>
        <v>ไม่ผ่าน</v>
      </c>
      <c r="F11" s="170"/>
      <c r="G11" s="50"/>
    </row>
    <row r="12" spans="1:38" ht="24" customHeight="1" x14ac:dyDescent="0.4">
      <c r="A12" s="171" t="s">
        <v>101</v>
      </c>
      <c r="B12" s="194"/>
      <c r="C12" s="2">
        <v>1</v>
      </c>
      <c r="D12" s="5"/>
      <c r="E12" s="54" t="str">
        <f t="shared" si="0"/>
        <v>ไม่ผ่าน</v>
      </c>
      <c r="F12" s="170"/>
      <c r="G12" s="50"/>
    </row>
    <row r="13" spans="1:38" ht="43.5" x14ac:dyDescent="0.4">
      <c r="A13" s="171" t="s">
        <v>102</v>
      </c>
      <c r="B13" s="194"/>
      <c r="C13" s="2">
        <v>1</v>
      </c>
      <c r="D13" s="5"/>
      <c r="E13" s="54" t="str">
        <f t="shared" si="0"/>
        <v>ไม่ผ่าน</v>
      </c>
      <c r="F13" s="170"/>
      <c r="G13" s="50"/>
    </row>
    <row r="14" spans="1:38" ht="43.5" x14ac:dyDescent="0.4">
      <c r="A14" s="171" t="s">
        <v>103</v>
      </c>
      <c r="B14" s="194"/>
      <c r="C14" s="2">
        <v>1</v>
      </c>
      <c r="D14" s="5"/>
      <c r="E14" s="54" t="str">
        <f t="shared" si="0"/>
        <v>ไม่ผ่าน</v>
      </c>
      <c r="F14" s="170"/>
      <c r="G14" s="50"/>
    </row>
    <row r="15" spans="1:38" ht="24" x14ac:dyDescent="0.4">
      <c r="A15" s="171" t="s">
        <v>104</v>
      </c>
      <c r="B15" s="194"/>
      <c r="C15" s="2">
        <v>1</v>
      </c>
      <c r="D15" s="5"/>
      <c r="E15" s="54" t="str">
        <f t="shared" si="0"/>
        <v>ไม่ผ่าน</v>
      </c>
      <c r="F15" s="170"/>
      <c r="G15" s="50"/>
    </row>
    <row r="16" spans="1:38" ht="24" customHeight="1" x14ac:dyDescent="0.4">
      <c r="A16" s="171" t="s">
        <v>105</v>
      </c>
      <c r="B16" s="194"/>
      <c r="C16" s="2">
        <v>1</v>
      </c>
      <c r="D16" s="5"/>
      <c r="E16" s="54" t="str">
        <f t="shared" si="0"/>
        <v>ไม่ผ่าน</v>
      </c>
      <c r="F16" s="170"/>
      <c r="G16" s="50"/>
    </row>
    <row r="17" spans="1:8" ht="24" customHeight="1" x14ac:dyDescent="0.4">
      <c r="A17" s="171" t="s">
        <v>106</v>
      </c>
      <c r="B17" s="194"/>
      <c r="C17" s="2">
        <v>1</v>
      </c>
      <c r="D17" s="5"/>
      <c r="E17" s="54" t="str">
        <f t="shared" si="0"/>
        <v>ไม่ผ่าน</v>
      </c>
      <c r="F17" s="170"/>
      <c r="G17" s="50"/>
    </row>
    <row r="18" spans="1:8" ht="43.5" x14ac:dyDescent="0.4">
      <c r="A18" s="171" t="s">
        <v>107</v>
      </c>
      <c r="B18" s="194"/>
      <c r="C18" s="2">
        <v>1</v>
      </c>
      <c r="D18" s="5"/>
      <c r="E18" s="54" t="str">
        <f t="shared" ref="E18" si="1">IF(D18&lt;1,"ไม่ผ่าน",IF(D18=1,"ผ่าน"))</f>
        <v>ไม่ผ่าน</v>
      </c>
      <c r="F18" s="170"/>
      <c r="G18" s="50"/>
    </row>
    <row r="19" spans="1:8" ht="43.5" x14ac:dyDescent="0.4">
      <c r="A19" s="172" t="s">
        <v>108</v>
      </c>
      <c r="B19" s="195"/>
      <c r="C19" s="2">
        <v>1</v>
      </c>
      <c r="D19" s="5"/>
      <c r="E19" s="54" t="str">
        <f t="shared" si="0"/>
        <v>ไม่ผ่าน</v>
      </c>
      <c r="F19" s="55"/>
      <c r="G19" s="50"/>
    </row>
    <row r="20" spans="1:8" ht="24" x14ac:dyDescent="0.4">
      <c r="A20" s="232" t="s">
        <v>8</v>
      </c>
      <c r="B20" s="233"/>
      <c r="C20" s="58">
        <f>+SUM(C8:C19)</f>
        <v>12</v>
      </c>
      <c r="D20" s="58">
        <f>SUM(D8:D19)</f>
        <v>0</v>
      </c>
      <c r="E20" s="59" t="str">
        <f>IF(C20&lt;D20,"ไม่ผ่านประเมิน",IF(C20&gt;D20,"ไม่ผ่านประเมิน",IF(C20=D20,"ผ่านประเมิน")))</f>
        <v>ไม่ผ่านประเมิน</v>
      </c>
      <c r="F20" s="59"/>
      <c r="G20" s="59" t="str">
        <f>IF(C20&lt;D20,"ไม่ได้มาตรฐาน",IF(C20&gt;D20,"ไม่ได้มาตรฐาน",IF(C20=D20,"ได้มาตรฐาน")))</f>
        <v>ไม่ได้มาตรฐาน</v>
      </c>
    </row>
    <row r="21" spans="1:8" ht="28.5" hidden="1" thickBot="1" x14ac:dyDescent="0.45">
      <c r="A21" s="60" t="s">
        <v>9</v>
      </c>
      <c r="B21" s="61"/>
      <c r="D21" s="62" t="str">
        <f>IF(C20&lt;D20,"หลักสูตรไม่ได้มาตรฐาน",IF(C20&gt;D20,"หลักสูตรไม่ได้มาตรฐาน",IF(C20=D20,"หลักสูตรได้มาตรฐาน")))</f>
        <v>หลักสูตรไม่ได้มาตรฐาน</v>
      </c>
      <c r="E21" s="63"/>
      <c r="F21" s="64"/>
      <c r="G21" s="65"/>
    </row>
    <row r="22" spans="1:8" ht="14.25" customHeight="1" x14ac:dyDescent="0.4">
      <c r="A22" s="66"/>
      <c r="B22" s="66"/>
      <c r="C22" s="67"/>
      <c r="D22" s="67"/>
      <c r="E22" s="68"/>
      <c r="F22" s="68"/>
      <c r="G22" s="46"/>
    </row>
    <row r="23" spans="1:8" ht="24" x14ac:dyDescent="0.55000000000000004">
      <c r="A23" s="69" t="s">
        <v>10</v>
      </c>
      <c r="B23" s="36"/>
      <c r="C23" s="36"/>
      <c r="D23" s="36"/>
      <c r="E23" s="36"/>
      <c r="F23" s="36"/>
      <c r="G23" s="36"/>
    </row>
    <row r="24" spans="1:8" ht="24" x14ac:dyDescent="0.55000000000000004">
      <c r="A24" s="71" t="s">
        <v>11</v>
      </c>
      <c r="B24" s="72" t="s">
        <v>75</v>
      </c>
      <c r="C24" s="73" t="s">
        <v>62</v>
      </c>
      <c r="D24" s="73" t="s">
        <v>12</v>
      </c>
      <c r="E24" s="73" t="s">
        <v>13</v>
      </c>
      <c r="F24" s="73" t="s">
        <v>76</v>
      </c>
      <c r="G24" s="73" t="s">
        <v>5</v>
      </c>
    </row>
    <row r="25" spans="1:8" ht="21.75" x14ac:dyDescent="0.4">
      <c r="A25" s="74" t="s">
        <v>14</v>
      </c>
      <c r="B25" s="75">
        <f>+B29+B32</f>
        <v>2</v>
      </c>
      <c r="C25" s="76"/>
      <c r="D25" s="77" t="e">
        <f>+F29+F34</f>
        <v>#DIV/0!</v>
      </c>
      <c r="E25" s="78"/>
      <c r="F25" s="79" t="e">
        <f>+D25/B25</f>
        <v>#DIV/0!</v>
      </c>
      <c r="G25" s="80" t="e">
        <f>IF(B25&lt;1,0,IF(B25&lt;2,F26,IF(B25=2,F25)))</f>
        <v>#DIV/0!</v>
      </c>
    </row>
    <row r="26" spans="1:8" ht="24" hidden="1" x14ac:dyDescent="0.4">
      <c r="A26" s="74"/>
      <c r="B26" s="81" t="s">
        <v>8</v>
      </c>
      <c r="C26" s="76"/>
      <c r="D26" s="77"/>
      <c r="E26" s="78"/>
      <c r="F26" s="82" t="e">
        <f>+F27+F28</f>
        <v>#DIV/0!</v>
      </c>
      <c r="G26" s="88"/>
    </row>
    <row r="27" spans="1:8" ht="24" hidden="1" x14ac:dyDescent="0.4">
      <c r="A27" s="74">
        <v>2.1</v>
      </c>
      <c r="B27" s="81">
        <f>+B29</f>
        <v>1</v>
      </c>
      <c r="C27" s="76"/>
      <c r="D27" s="77"/>
      <c r="E27" s="79"/>
      <c r="F27" s="83">
        <f>IF(B27=0,0,IF(B27=1,F29))</f>
        <v>0</v>
      </c>
      <c r="G27" s="88"/>
    </row>
    <row r="28" spans="1:8" ht="24" hidden="1" x14ac:dyDescent="0.4">
      <c r="A28" s="74">
        <v>2.2000000000000002</v>
      </c>
      <c r="B28" s="81">
        <f>+B32</f>
        <v>1</v>
      </c>
      <c r="C28" s="76"/>
      <c r="D28" s="77"/>
      <c r="E28" s="79"/>
      <c r="F28" s="83" t="e">
        <f>IF(B28=0,0,IF(B28=1,F34))</f>
        <v>#DIV/0!</v>
      </c>
      <c r="G28" s="88"/>
    </row>
    <row r="29" spans="1:8" ht="43.5" x14ac:dyDescent="0.4">
      <c r="A29" s="84" t="s">
        <v>15</v>
      </c>
      <c r="B29" s="13">
        <v>1</v>
      </c>
      <c r="C29" s="85" t="s">
        <v>63</v>
      </c>
      <c r="D29" s="14"/>
      <c r="E29" s="86">
        <f>+D29</f>
        <v>0</v>
      </c>
      <c r="F29" s="87">
        <f>+E29</f>
        <v>0</v>
      </c>
      <c r="G29" s="88">
        <f>IF(B29&lt;1,0,IF(B29=1,F29))</f>
        <v>0</v>
      </c>
      <c r="H29" s="175"/>
    </row>
    <row r="30" spans="1:8" ht="34.5" x14ac:dyDescent="0.4">
      <c r="A30" s="89" t="s">
        <v>82</v>
      </c>
      <c r="B30" s="234"/>
      <c r="C30" s="90" t="s">
        <v>81</v>
      </c>
      <c r="D30" s="14"/>
      <c r="E30" s="91" t="e">
        <f>+D30/D31</f>
        <v>#DIV/0!</v>
      </c>
      <c r="F30" s="87"/>
      <c r="G30" s="88"/>
      <c r="H30" s="175"/>
    </row>
    <row r="31" spans="1:8" ht="24" x14ac:dyDescent="0.4">
      <c r="A31" s="84"/>
      <c r="B31" s="235"/>
      <c r="C31" s="85" t="s">
        <v>80</v>
      </c>
      <c r="D31" s="14"/>
      <c r="E31" s="86"/>
      <c r="F31" s="87"/>
      <c r="G31" s="88"/>
      <c r="H31" s="175"/>
    </row>
    <row r="32" spans="1:8" ht="21.75" x14ac:dyDescent="0.4">
      <c r="A32" s="92" t="s">
        <v>16</v>
      </c>
      <c r="B32" s="15">
        <v>1</v>
      </c>
      <c r="C32" s="85"/>
      <c r="D32" s="93"/>
      <c r="E32" s="94"/>
      <c r="F32" s="95"/>
      <c r="G32" s="95"/>
    </row>
    <row r="33" spans="1:7" ht="43.5" hidden="1" x14ac:dyDescent="0.4">
      <c r="A33" s="96" t="s">
        <v>17</v>
      </c>
      <c r="B33" s="96"/>
      <c r="C33" s="85"/>
      <c r="D33" s="97"/>
      <c r="E33" s="94"/>
      <c r="F33" s="95"/>
      <c r="G33" s="95"/>
    </row>
    <row r="34" spans="1:7" ht="43.5" x14ac:dyDescent="0.4">
      <c r="A34" s="125" t="s">
        <v>86</v>
      </c>
      <c r="B34" s="215"/>
      <c r="C34" s="90" t="s">
        <v>87</v>
      </c>
      <c r="D34" s="16"/>
      <c r="E34" s="99" t="e">
        <f>+D34*100/D35</f>
        <v>#DIV/0!</v>
      </c>
      <c r="F34" s="121" t="e">
        <f>+IF(E34&lt;80,E34*5/80,IF(E34&gt;=80,5))</f>
        <v>#DIV/0!</v>
      </c>
      <c r="G34" s="88" t="e">
        <f>IF(B32&lt;1,0,IF(B32=1,F34))</f>
        <v>#DIV/0!</v>
      </c>
    </row>
    <row r="35" spans="1:7" ht="52.5" customHeight="1" x14ac:dyDescent="0.4">
      <c r="A35" s="101"/>
      <c r="B35" s="216"/>
      <c r="C35" s="90" t="s">
        <v>88</v>
      </c>
      <c r="D35" s="17"/>
      <c r="E35" s="94"/>
      <c r="F35" s="95"/>
      <c r="G35" s="95"/>
    </row>
    <row r="36" spans="1:7" ht="21.75" x14ac:dyDescent="0.4">
      <c r="A36" s="105" t="s">
        <v>20</v>
      </c>
      <c r="B36" s="105"/>
      <c r="C36" s="107"/>
      <c r="D36" s="108">
        <f>+SUM(F37:F39)</f>
        <v>0</v>
      </c>
      <c r="E36" s="109"/>
      <c r="F36" s="110">
        <f>+D36/3</f>
        <v>0</v>
      </c>
      <c r="G36" s="110">
        <f>+F36</f>
        <v>0</v>
      </c>
    </row>
    <row r="37" spans="1:7" ht="24" x14ac:dyDescent="0.4">
      <c r="A37" s="111" t="s">
        <v>21</v>
      </c>
      <c r="B37" s="18">
        <v>1</v>
      </c>
      <c r="C37" s="85" t="s">
        <v>72</v>
      </c>
      <c r="D37" s="85"/>
      <c r="E37" s="14"/>
      <c r="F37" s="87">
        <f>+E37</f>
        <v>0</v>
      </c>
      <c r="G37" s="112">
        <f>IF(B37&lt;1,"ไม่ประเมิน",IF(B37=1,F37))</f>
        <v>0</v>
      </c>
    </row>
    <row r="38" spans="1:7" ht="24" x14ac:dyDescent="0.4">
      <c r="A38" s="113" t="s">
        <v>22</v>
      </c>
      <c r="B38" s="19">
        <v>1</v>
      </c>
      <c r="C38" s="85" t="s">
        <v>72</v>
      </c>
      <c r="D38" s="85"/>
      <c r="E38" s="14"/>
      <c r="F38" s="87">
        <f>+E38</f>
        <v>0</v>
      </c>
      <c r="G38" s="112">
        <f t="shared" ref="G38:G39" si="2">IF(B38&lt;1,"ไม่ประเมิน",IF(B38=1,F38))</f>
        <v>0</v>
      </c>
    </row>
    <row r="39" spans="1:7" ht="24" x14ac:dyDescent="0.4">
      <c r="A39" s="113" t="s">
        <v>23</v>
      </c>
      <c r="B39" s="19">
        <v>1</v>
      </c>
      <c r="C39" s="85" t="s">
        <v>72</v>
      </c>
      <c r="D39" s="85"/>
      <c r="E39" s="14"/>
      <c r="F39" s="87">
        <f>+E39</f>
        <v>0</v>
      </c>
      <c r="G39" s="112">
        <f t="shared" si="2"/>
        <v>0</v>
      </c>
    </row>
    <row r="40" spans="1:7" ht="21.75" x14ac:dyDescent="0.4">
      <c r="A40" s="114" t="s">
        <v>24</v>
      </c>
      <c r="B40" s="115"/>
      <c r="C40" s="107"/>
      <c r="D40" s="116" t="e">
        <f>+SUM(F41,F42,F59)</f>
        <v>#DIV/0!</v>
      </c>
      <c r="E40" s="109"/>
      <c r="F40" s="110" t="e">
        <f>+D40/3</f>
        <v>#DIV/0!</v>
      </c>
      <c r="G40" s="110" t="e">
        <f>+F40</f>
        <v>#DIV/0!</v>
      </c>
    </row>
    <row r="41" spans="1:7" ht="24" x14ac:dyDescent="0.4">
      <c r="A41" s="113" t="s">
        <v>25</v>
      </c>
      <c r="B41" s="19">
        <v>1</v>
      </c>
      <c r="C41" s="85" t="s">
        <v>72</v>
      </c>
      <c r="D41" s="85"/>
      <c r="E41" s="20"/>
      <c r="F41" s="87">
        <f>+E41</f>
        <v>0</v>
      </c>
      <c r="G41" s="112">
        <f>IF(B41&lt;1,"ไม่ประเมิน",IF(B41=1,F41))</f>
        <v>0</v>
      </c>
    </row>
    <row r="42" spans="1:7" ht="24" x14ac:dyDescent="0.4">
      <c r="A42" s="113" t="s">
        <v>26</v>
      </c>
      <c r="B42" s="19">
        <v>1</v>
      </c>
      <c r="C42" s="85"/>
      <c r="D42" s="117">
        <f>+D44+D48+D52+D56</f>
        <v>0</v>
      </c>
      <c r="E42" s="94"/>
      <c r="F42" s="95" t="e">
        <f>+SUM(F44,F48,F52,F57)/4</f>
        <v>#DIV/0!</v>
      </c>
      <c r="G42" s="112" t="e">
        <f>IF(B42&lt;1,"ไม่ประเมิน",IF(B42=1,F42))</f>
        <v>#DIV/0!</v>
      </c>
    </row>
    <row r="43" spans="1:7" ht="24" x14ac:dyDescent="0.4">
      <c r="A43" s="118" t="s">
        <v>89</v>
      </c>
      <c r="B43" s="218"/>
      <c r="C43" s="85"/>
      <c r="D43" s="119"/>
      <c r="E43" s="94"/>
      <c r="F43" s="178"/>
      <c r="G43" s="112"/>
    </row>
    <row r="44" spans="1:7" ht="21.75" x14ac:dyDescent="0.4">
      <c r="A44" s="96" t="s">
        <v>27</v>
      </c>
      <c r="B44" s="219"/>
      <c r="C44" s="85" t="s">
        <v>68</v>
      </c>
      <c r="D44" s="21"/>
      <c r="E44" s="120" t="e">
        <f>+D44*100/D46</f>
        <v>#DIV/0!</v>
      </c>
      <c r="F44" s="179" t="e">
        <f>+IF(E44&lt;100,E44*5/100,IF(E44&gt;=100,5))</f>
        <v>#DIV/0!</v>
      </c>
      <c r="G44" s="121" t="e">
        <f>+F44</f>
        <v>#DIV/0!</v>
      </c>
    </row>
    <row r="45" spans="1:7" ht="21.75" hidden="1" customHeight="1" x14ac:dyDescent="0.4">
      <c r="A45" s="122" t="s">
        <v>28</v>
      </c>
      <c r="B45" s="219"/>
      <c r="C45" s="85"/>
      <c r="D45" s="32"/>
      <c r="E45" s="94"/>
      <c r="F45" s="95"/>
      <c r="G45" s="95"/>
    </row>
    <row r="46" spans="1:7" ht="21.75" x14ac:dyDescent="0.4">
      <c r="A46" s="122"/>
      <c r="B46" s="219"/>
      <c r="C46" s="85" t="s">
        <v>69</v>
      </c>
      <c r="D46" s="17"/>
      <c r="E46" s="94"/>
      <c r="F46" s="95"/>
      <c r="G46" s="95"/>
    </row>
    <row r="47" spans="1:7" ht="21.75" hidden="1" customHeight="1" x14ac:dyDescent="0.4">
      <c r="A47" s="122" t="s">
        <v>29</v>
      </c>
      <c r="B47" s="219"/>
      <c r="C47" s="85"/>
      <c r="D47" s="33"/>
      <c r="E47" s="94"/>
      <c r="F47" s="95"/>
      <c r="G47" s="95"/>
    </row>
    <row r="48" spans="1:7" ht="24" customHeight="1" x14ac:dyDescent="0.4">
      <c r="A48" s="96" t="s">
        <v>30</v>
      </c>
      <c r="B48" s="219"/>
      <c r="C48" s="85" t="s">
        <v>70</v>
      </c>
      <c r="D48" s="21"/>
      <c r="E48" s="120" t="e">
        <f>+D48*100/D50</f>
        <v>#DIV/0!</v>
      </c>
      <c r="F48" s="179" t="e">
        <f>+IF(E48&lt;100,E48*5/100,IF(E48&gt;=100,5))</f>
        <v>#DIV/0!</v>
      </c>
      <c r="G48" s="121" t="e">
        <f>+F48</f>
        <v>#DIV/0!</v>
      </c>
    </row>
    <row r="49" spans="1:7" ht="21.75" hidden="1" customHeight="1" x14ac:dyDescent="0.4">
      <c r="A49" s="122" t="s">
        <v>28</v>
      </c>
      <c r="B49" s="219"/>
      <c r="C49" s="85"/>
      <c r="D49" s="34"/>
      <c r="E49" s="94"/>
      <c r="F49" s="95"/>
      <c r="G49" s="95"/>
    </row>
    <row r="50" spans="1:7" ht="21.75" x14ac:dyDescent="0.4">
      <c r="A50" s="122"/>
      <c r="B50" s="219"/>
      <c r="C50" s="85" t="s">
        <v>69</v>
      </c>
      <c r="D50" s="17"/>
      <c r="E50" s="94"/>
      <c r="F50" s="95"/>
      <c r="G50" s="95"/>
    </row>
    <row r="51" spans="1:7" ht="21.75" hidden="1" customHeight="1" x14ac:dyDescent="0.4">
      <c r="A51" s="122" t="s">
        <v>29</v>
      </c>
      <c r="B51" s="219"/>
      <c r="C51" s="85"/>
      <c r="D51" s="33"/>
      <c r="E51" s="94"/>
      <c r="F51" s="95"/>
      <c r="G51" s="95"/>
    </row>
    <row r="52" spans="1:7" ht="21.75" x14ac:dyDescent="0.4">
      <c r="A52" s="96" t="s">
        <v>31</v>
      </c>
      <c r="B52" s="219"/>
      <c r="C52" s="85" t="s">
        <v>71</v>
      </c>
      <c r="D52" s="22"/>
      <c r="E52" s="120" t="e">
        <f>+D52*100/D54</f>
        <v>#DIV/0!</v>
      </c>
      <c r="F52" s="179" t="e">
        <f>+IF(E52&lt;60,E52*5/60,IF(E52&gt;=60,5))</f>
        <v>#DIV/0!</v>
      </c>
      <c r="G52" s="121" t="e">
        <f>+F52</f>
        <v>#DIV/0!</v>
      </c>
    </row>
    <row r="53" spans="1:7" ht="21.75" hidden="1" customHeight="1" x14ac:dyDescent="0.4">
      <c r="A53" s="122" t="s">
        <v>28</v>
      </c>
      <c r="B53" s="219"/>
      <c r="C53" s="85"/>
      <c r="D53" s="35"/>
      <c r="E53" s="94"/>
      <c r="F53" s="95"/>
      <c r="G53" s="95"/>
    </row>
    <row r="54" spans="1:7" ht="24" customHeight="1" x14ac:dyDescent="0.4">
      <c r="A54" s="122"/>
      <c r="B54" s="219"/>
      <c r="C54" s="85" t="s">
        <v>69</v>
      </c>
      <c r="D54" s="23"/>
      <c r="E54" s="94"/>
      <c r="F54" s="95"/>
      <c r="G54" s="95"/>
    </row>
    <row r="55" spans="1:7" ht="21.75" hidden="1" customHeight="1" x14ac:dyDescent="0.4">
      <c r="A55" s="122" t="s">
        <v>29</v>
      </c>
      <c r="B55" s="240"/>
      <c r="C55" s="85"/>
      <c r="D55" s="124"/>
      <c r="E55" s="94"/>
      <c r="F55" s="95"/>
      <c r="G55" s="95"/>
    </row>
    <row r="56" spans="1:7" ht="21.75" x14ac:dyDescent="0.4">
      <c r="A56" s="241" t="s">
        <v>90</v>
      </c>
      <c r="B56" s="240"/>
      <c r="C56" s="189" t="s">
        <v>94</v>
      </c>
      <c r="D56" s="190"/>
      <c r="E56" s="94"/>
      <c r="F56" s="95"/>
      <c r="G56" s="95"/>
    </row>
    <row r="57" spans="1:7" ht="56.25" x14ac:dyDescent="0.4">
      <c r="A57" s="242"/>
      <c r="B57" s="240"/>
      <c r="C57" s="191" t="s">
        <v>92</v>
      </c>
      <c r="D57" s="21"/>
      <c r="E57" s="86" t="e">
        <f>+D57/D58</f>
        <v>#DIV/0!</v>
      </c>
      <c r="F57" s="87" t="e">
        <f>+E57*5/0.25</f>
        <v>#DIV/0!</v>
      </c>
      <c r="G57" s="121" t="e">
        <f>+F57</f>
        <v>#DIV/0!</v>
      </c>
    </row>
    <row r="58" spans="1:7" ht="21.75" customHeight="1" x14ac:dyDescent="0.4">
      <c r="A58" s="127"/>
      <c r="B58" s="123"/>
      <c r="C58" s="85" t="s">
        <v>69</v>
      </c>
      <c r="D58" s="192"/>
      <c r="E58" s="94"/>
      <c r="F58" s="95"/>
      <c r="G58" s="95"/>
    </row>
    <row r="59" spans="1:7" ht="28.5" customHeight="1" x14ac:dyDescent="0.4">
      <c r="A59" s="113" t="s">
        <v>36</v>
      </c>
      <c r="B59" s="24">
        <v>1</v>
      </c>
      <c r="C59" s="85" t="s">
        <v>72</v>
      </c>
      <c r="D59" s="85"/>
      <c r="E59" s="20"/>
      <c r="F59" s="87">
        <f>+E59</f>
        <v>0</v>
      </c>
      <c r="G59" s="112">
        <f>IF(B59&lt;1,"ไม่ประเมิน",IF(B59=1,F59))</f>
        <v>0</v>
      </c>
    </row>
    <row r="60" spans="1:7" ht="21.75" x14ac:dyDescent="0.4">
      <c r="A60" s="128" t="s">
        <v>37</v>
      </c>
      <c r="B60" s="129"/>
      <c r="C60" s="107"/>
      <c r="D60" s="108" t="e">
        <f>+SUM(F61:F64)</f>
        <v>#DIV/0!</v>
      </c>
      <c r="E60" s="109"/>
      <c r="F60" s="110" t="e">
        <f>+D60/4</f>
        <v>#DIV/0!</v>
      </c>
      <c r="G60" s="110" t="e">
        <f>+F60</f>
        <v>#DIV/0!</v>
      </c>
    </row>
    <row r="61" spans="1:7" ht="24" x14ac:dyDescent="0.4">
      <c r="A61" s="113" t="s">
        <v>38</v>
      </c>
      <c r="B61" s="19">
        <v>1</v>
      </c>
      <c r="C61" s="85" t="s">
        <v>72</v>
      </c>
      <c r="D61" s="85"/>
      <c r="E61" s="20"/>
      <c r="F61" s="87">
        <f>+E61</f>
        <v>0</v>
      </c>
      <c r="G61" s="112">
        <f>IF(B61&lt;1,"ไม่ประเมิน",IF(B61=1,F61))</f>
        <v>0</v>
      </c>
    </row>
    <row r="62" spans="1:7" ht="24" x14ac:dyDescent="0.4">
      <c r="A62" s="113" t="s">
        <v>39</v>
      </c>
      <c r="B62" s="19">
        <v>1</v>
      </c>
      <c r="C62" s="85" t="s">
        <v>72</v>
      </c>
      <c r="D62" s="85"/>
      <c r="E62" s="20"/>
      <c r="F62" s="87">
        <f>+E62</f>
        <v>0</v>
      </c>
      <c r="G62" s="112">
        <f>IF(B62&lt;1,"ไม่ประเมิน",IF(B62=1,F62))</f>
        <v>0</v>
      </c>
    </row>
    <row r="63" spans="1:7" ht="24" x14ac:dyDescent="0.4">
      <c r="A63" s="113" t="s">
        <v>40</v>
      </c>
      <c r="B63" s="19">
        <v>1</v>
      </c>
      <c r="C63" s="85" t="s">
        <v>72</v>
      </c>
      <c r="D63" s="85"/>
      <c r="E63" s="20"/>
      <c r="F63" s="87">
        <f>+E63</f>
        <v>0</v>
      </c>
      <c r="G63" s="112">
        <f>IF(B63&lt;1,"ไม่ประเมิน",IF(B63=1,F63))</f>
        <v>0</v>
      </c>
    </row>
    <row r="64" spans="1:7" ht="51.75" x14ac:dyDescent="0.4">
      <c r="A64" s="113" t="s">
        <v>41</v>
      </c>
      <c r="B64" s="25">
        <v>1</v>
      </c>
      <c r="C64" s="90" t="s">
        <v>73</v>
      </c>
      <c r="D64" s="26"/>
      <c r="E64" s="120" t="e">
        <f>+D64*100/D65</f>
        <v>#DIV/0!</v>
      </c>
      <c r="F64" s="121" t="e">
        <f>IF(E64&lt;80,0,IF(E64=80,3.5,IF(E64&lt;90,4,IF(E64&lt;95,4.5,IF(E64&lt;100,4.75,IF(E64=100,5,))))))</f>
        <v>#DIV/0!</v>
      </c>
      <c r="G64" s="112" t="e">
        <f>IF(B64&lt;1,"ไม่ประเมิน",IF(B64=1,F64))</f>
        <v>#DIV/0!</v>
      </c>
    </row>
    <row r="65" spans="1:38" ht="51.75" x14ac:dyDescent="0.4">
      <c r="A65" s="130"/>
      <c r="B65" s="131"/>
      <c r="C65" s="90" t="s">
        <v>74</v>
      </c>
      <c r="D65" s="27"/>
      <c r="F65" s="87"/>
      <c r="G65" s="87"/>
    </row>
    <row r="66" spans="1:38" ht="21.75" x14ac:dyDescent="0.4">
      <c r="A66" s="132" t="s">
        <v>42</v>
      </c>
      <c r="B66" s="133"/>
      <c r="C66" s="107"/>
      <c r="D66" s="134">
        <f>+E67</f>
        <v>0</v>
      </c>
      <c r="E66" s="109"/>
      <c r="F66" s="110">
        <f>+F67</f>
        <v>0</v>
      </c>
      <c r="G66" s="110">
        <f>+F66</f>
        <v>0</v>
      </c>
    </row>
    <row r="67" spans="1:38" ht="24.75" customHeight="1" x14ac:dyDescent="0.4">
      <c r="A67" s="135" t="s">
        <v>43</v>
      </c>
      <c r="B67" s="28">
        <v>1</v>
      </c>
      <c r="C67" s="136" t="s">
        <v>72</v>
      </c>
      <c r="D67" s="135"/>
      <c r="E67" s="29"/>
      <c r="F67" s="137">
        <f>+E67</f>
        <v>0</v>
      </c>
      <c r="G67" s="138">
        <f>IF(B67&lt;1,"ไม่ประเมิน",IF(B67=1,F67))</f>
        <v>0</v>
      </c>
    </row>
    <row r="68" spans="1:38" ht="21.75" hidden="1" x14ac:dyDescent="0.4">
      <c r="A68" s="139" t="s">
        <v>44</v>
      </c>
      <c r="B68" s="139"/>
      <c r="C68" s="140"/>
      <c r="D68" s="141"/>
      <c r="E68" s="141"/>
      <c r="F68" s="142" t="e">
        <f>+SUM(F29,F34,F37,F38,F39,F41,F42,F59,F61,F62,F63,F64,F67)</f>
        <v>#DIV/0!</v>
      </c>
      <c r="G68" s="142" t="e">
        <f>+SUM(G29,G34,G37,G38,G39,G41,G42,G59,G61,G62,G63,G64,G67)</f>
        <v>#DIV/0!</v>
      </c>
    </row>
    <row r="69" spans="1:38" ht="21.75" hidden="1" x14ac:dyDescent="0.4">
      <c r="A69" s="135" t="s">
        <v>45</v>
      </c>
      <c r="B69" s="135"/>
      <c r="C69" s="136"/>
      <c r="D69" s="143"/>
      <c r="E69" s="143"/>
      <c r="F69" s="137">
        <f>+B70</f>
        <v>13</v>
      </c>
      <c r="G69" s="137">
        <f>+B70</f>
        <v>13</v>
      </c>
    </row>
    <row r="70" spans="1:38" s="150" customFormat="1" ht="22.5" customHeight="1" x14ac:dyDescent="0.55000000000000004">
      <c r="A70" s="144" t="s">
        <v>46</v>
      </c>
      <c r="B70" s="145">
        <f>+B29+B32+B37+B38+B39+B41+B42+B61+B62+B63+B67+B64+B59</f>
        <v>13</v>
      </c>
      <c r="C70" s="146"/>
      <c r="D70" s="147"/>
      <c r="E70" s="147" t="e">
        <f>IF(G70&lt;2.01,"ระดับคุณภาพน้อย",IF(G70&lt;3.01,"ระดับคุณภาพปานกลาง",IF(G70&lt;4.01,"ระดับคุณภาพดี",IF(G70&gt;=4.01,"ระดับคุณภาพดีมาก"))))</f>
        <v>#DIV/0!</v>
      </c>
      <c r="F70" s="148" t="e">
        <f>+F68/F69</f>
        <v>#DIV/0!</v>
      </c>
      <c r="G70" s="148" t="e">
        <f>+G68/G69</f>
        <v>#DIV/0!</v>
      </c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</row>
    <row r="71" spans="1:38" ht="12.75" customHeight="1" x14ac:dyDescent="0.4">
      <c r="A71" s="36"/>
      <c r="B71" s="36"/>
      <c r="C71" s="36"/>
      <c r="D71" s="36"/>
      <c r="E71" s="36"/>
      <c r="F71" s="36"/>
      <c r="G71" s="36"/>
    </row>
    <row r="72" spans="1:38" ht="24" x14ac:dyDescent="0.55000000000000004">
      <c r="A72" s="69" t="s">
        <v>47</v>
      </c>
      <c r="B72" s="69"/>
      <c r="C72" s="36"/>
      <c r="D72" s="36"/>
      <c r="E72" s="36"/>
      <c r="F72" s="36"/>
      <c r="G72" s="36"/>
    </row>
    <row r="73" spans="1:38" ht="22.5" customHeight="1" x14ac:dyDescent="0.4">
      <c r="A73" s="220" t="s">
        <v>48</v>
      </c>
      <c r="B73" s="221"/>
      <c r="C73" s="151" t="s">
        <v>49</v>
      </c>
      <c r="D73" s="151" t="s">
        <v>50</v>
      </c>
      <c r="E73" s="151" t="s">
        <v>51</v>
      </c>
      <c r="F73" s="151"/>
      <c r="G73" s="151" t="s">
        <v>52</v>
      </c>
      <c r="H73" s="198" t="s">
        <v>53</v>
      </c>
    </row>
    <row r="74" spans="1:38" ht="21.75" x14ac:dyDescent="0.4">
      <c r="A74" s="222" t="s">
        <v>54</v>
      </c>
      <c r="B74" s="223"/>
      <c r="C74" s="222" t="str">
        <f>+E20</f>
        <v>ไม่ผ่านประเมิน</v>
      </c>
      <c r="D74" s="224"/>
      <c r="E74" s="224"/>
      <c r="F74" s="224"/>
      <c r="G74" s="223"/>
      <c r="H74" s="152" t="str">
        <f>+G20</f>
        <v>ไม่ได้มาตรฐาน</v>
      </c>
    </row>
    <row r="75" spans="1:38" ht="21.75" x14ac:dyDescent="0.4">
      <c r="A75" s="225" t="s">
        <v>55</v>
      </c>
      <c r="B75" s="226"/>
      <c r="C75" s="153">
        <f>+[1]ตารางวิเคราห์!D9</f>
        <v>0</v>
      </c>
      <c r="D75" s="153">
        <f>+[1]ตารางวิเคราห์!E9</f>
        <v>0</v>
      </c>
      <c r="E75" s="153" t="e">
        <f>+G25</f>
        <v>#DIV/0!</v>
      </c>
      <c r="F75" s="153"/>
      <c r="G75" s="153" t="e">
        <f>+E75</f>
        <v>#DIV/0!</v>
      </c>
      <c r="H75" s="154" t="e">
        <f>IF(G75=0,"ไม่ประเมิน",IF(G75&lt;2.01,"น้อย",IF(G75&lt;3.01,"ปานกลาง",IF(G75&lt;4.01,"ดี",IF(G75&gt;=4.01,"ดีมาก")))))</f>
        <v>#DIV/0!</v>
      </c>
    </row>
    <row r="76" spans="1:38" ht="21.75" x14ac:dyDescent="0.4">
      <c r="A76" s="204" t="s">
        <v>56</v>
      </c>
      <c r="B76" s="205"/>
      <c r="C76" s="155">
        <f>+SUM(G37,G38,G39)/3</f>
        <v>0</v>
      </c>
      <c r="D76" s="156">
        <f>+[1]ตารางวิเคราห์!E13</f>
        <v>0</v>
      </c>
      <c r="E76" s="156">
        <f>+[1]ตารางวิเคราห์!F13</f>
        <v>0</v>
      </c>
      <c r="F76" s="156"/>
      <c r="G76" s="155">
        <f>+C76</f>
        <v>0</v>
      </c>
      <c r="H76" s="154" t="str">
        <f>IF(G76=0,"ไม่ประเมิน",IF(G76&lt;2.01,"น้อย",IF(G76&lt;3.01,"ปานกลาง",IF(G76&lt;4.01,"ดี",IF(G76&gt;=4.01,"ดีมาก")))))</f>
        <v>ไม่ประเมิน</v>
      </c>
    </row>
    <row r="77" spans="1:38" ht="21.75" x14ac:dyDescent="0.4">
      <c r="A77" s="206" t="s">
        <v>57</v>
      </c>
      <c r="B77" s="207"/>
      <c r="C77" s="155" t="e">
        <f>+SUM(G41,G42,G59)/3</f>
        <v>#DIV/0!</v>
      </c>
      <c r="D77" s="156">
        <f>+[1]ตารางวิเคราห์!E16</f>
        <v>0</v>
      </c>
      <c r="E77" s="156">
        <f>+[1]ตารางวิเคราห์!F16</f>
        <v>0</v>
      </c>
      <c r="F77" s="156"/>
      <c r="G77" s="155" t="e">
        <f>+C77</f>
        <v>#DIV/0!</v>
      </c>
      <c r="H77" s="154" t="e">
        <f>IF(G77=0,"ไม่ประเมิน",IF(G77&lt;2.01,"น้อย",IF(G77&lt;3.01,"ปานกลาง",IF(G77&lt;4.01,"ดี",IF(G77&gt;=4.01,"ดีมาก")))))</f>
        <v>#DIV/0!</v>
      </c>
    </row>
    <row r="78" spans="1:38" ht="21.75" x14ac:dyDescent="0.4">
      <c r="A78" s="208" t="s">
        <v>58</v>
      </c>
      <c r="B78" s="209"/>
      <c r="C78" s="157">
        <f>+G61</f>
        <v>0</v>
      </c>
      <c r="D78" s="157" t="e">
        <f>+SUM(G62,G63,G64)/3</f>
        <v>#DIV/0!</v>
      </c>
      <c r="E78" s="158">
        <f>+[1]ตารางวิเคราห์!F19</f>
        <v>0</v>
      </c>
      <c r="F78" s="158"/>
      <c r="G78" s="157" t="e">
        <f>+SUM(G61,G62,G63,G64)/4</f>
        <v>#DIV/0!</v>
      </c>
      <c r="H78" s="154" t="e">
        <f>IF(G78=0,"ไม่ประเมิน",IF(G78&lt;2.01,"น้อย",IF(G78&lt;3.01,"ปานกลาง",IF(G78&lt;4.01,"ดี",IF(G78&gt;=4.01,"ดีมาก")))))</f>
        <v>#DIV/0!</v>
      </c>
    </row>
    <row r="79" spans="1:38" ht="21.75" x14ac:dyDescent="0.4">
      <c r="A79" s="210" t="s">
        <v>59</v>
      </c>
      <c r="B79" s="211"/>
      <c r="C79" s="159">
        <f>+[1]ตารางวิเคราห์!D22</f>
        <v>0</v>
      </c>
      <c r="D79" s="160">
        <f>+G67</f>
        <v>0</v>
      </c>
      <c r="E79" s="159">
        <f>+[1]ตารางวิเคราห์!F22</f>
        <v>0</v>
      </c>
      <c r="F79" s="159"/>
      <c r="G79" s="160">
        <f>+D79</f>
        <v>0</v>
      </c>
      <c r="H79" s="154" t="str">
        <f>IF(G79=0,"ไม่ประเมิน",IF(G79&lt;2.01,"น้อย",IF(G79&lt;3.01,"ปานกลาง",IF(G79&lt;4.01,"ดี",IF(G79&gt;=4.01,"ดีมาก")))))</f>
        <v>ไม่ประเมิน</v>
      </c>
    </row>
    <row r="80" spans="1:38" ht="24" customHeight="1" x14ac:dyDescent="0.4">
      <c r="A80" s="212" t="s">
        <v>53</v>
      </c>
      <c r="B80" s="196"/>
      <c r="C80" s="161" t="e">
        <f>+SUM(G37,G38,G39,G41,G42,G59,G61)/7</f>
        <v>#DIV/0!</v>
      </c>
      <c r="D80" s="161" t="e">
        <f>+SUM(G62,G63,G64,G67)/4</f>
        <v>#DIV/0!</v>
      </c>
      <c r="E80" s="161" t="e">
        <f>+E75</f>
        <v>#DIV/0!</v>
      </c>
      <c r="F80" s="161"/>
      <c r="G80" s="214" t="e">
        <f>+G70</f>
        <v>#DIV/0!</v>
      </c>
      <c r="H80" s="202" t="e">
        <f>IF(G80&lt;2.01,"น้อย",IF(G80&lt;3.01,"ปานกลาง",IF(G80&lt;4.01,"ดี",IF(G80&gt;=4.01,"ดีมาก"))))</f>
        <v>#DIV/0!</v>
      </c>
    </row>
    <row r="81" spans="1:8" ht="21.75" customHeight="1" x14ac:dyDescent="0.4">
      <c r="A81" s="213"/>
      <c r="B81" s="197"/>
      <c r="C81" s="162" t="e">
        <f>IF(C80&lt;2.01,"น้อย",IF(C80&lt;3.01,"ปานกลาง",IF(C80&lt;4.01,"ดี",IF(C80&gt;=4.01,"ดีมาก"))))</f>
        <v>#DIV/0!</v>
      </c>
      <c r="D81" s="162" t="e">
        <f>IF(D80&lt;2.01,"น้อย",IF(D80&lt;3.01,"ปานกลาง",IF(D80&lt;4.01,"ดี",IF(D80&gt;=4.01,"ดีมาก"))))</f>
        <v>#DIV/0!</v>
      </c>
      <c r="E81" s="162" t="e">
        <f>IF(E80&lt;2.01,"น้อย",IF(E80&lt;3.01,"ปานกลาง",IF(E80&lt;4.01,"ดี",IF(E80&gt;=4.01,"ดีมาก"))))</f>
        <v>#DIV/0!</v>
      </c>
      <c r="F81" s="163"/>
      <c r="G81" s="214"/>
      <c r="H81" s="203"/>
    </row>
    <row r="82" spans="1:8" s="36" customFormat="1" x14ac:dyDescent="0.4"/>
    <row r="83" spans="1:8" s="36" customFormat="1" x14ac:dyDescent="0.4"/>
    <row r="84" spans="1:8" s="36" customFormat="1" x14ac:dyDescent="0.4"/>
    <row r="85" spans="1:8" s="36" customFormat="1" x14ac:dyDescent="0.4"/>
    <row r="86" spans="1:8" s="36" customFormat="1" x14ac:dyDescent="0.4"/>
    <row r="87" spans="1:8" s="36" customFormat="1" x14ac:dyDescent="0.4"/>
    <row r="88" spans="1:8" s="36" customFormat="1" x14ac:dyDescent="0.4"/>
    <row r="89" spans="1:8" s="36" customFormat="1" x14ac:dyDescent="0.4"/>
    <row r="90" spans="1:8" s="36" customFormat="1" x14ac:dyDescent="0.4"/>
    <row r="91" spans="1:8" s="36" customFormat="1" x14ac:dyDescent="0.4"/>
    <row r="92" spans="1:8" s="36" customFormat="1" x14ac:dyDescent="0.4"/>
    <row r="93" spans="1:8" s="36" customFormat="1" x14ac:dyDescent="0.4"/>
    <row r="94" spans="1:8" s="36" customFormat="1" x14ac:dyDescent="0.4"/>
    <row r="95" spans="1:8" s="36" customFormat="1" x14ac:dyDescent="0.4"/>
    <row r="96" spans="1:8" s="36" customFormat="1" x14ac:dyDescent="0.4"/>
    <row r="97" s="36" customFormat="1" x14ac:dyDescent="0.4"/>
    <row r="98" s="36" customFormat="1" x14ac:dyDescent="0.4"/>
    <row r="99" s="36" customFormat="1" x14ac:dyDescent="0.4"/>
    <row r="100" s="36" customFormat="1" x14ac:dyDescent="0.4"/>
    <row r="101" s="36" customFormat="1" x14ac:dyDescent="0.4"/>
    <row r="102" s="36" customFormat="1" x14ac:dyDescent="0.4"/>
    <row r="103" s="36" customFormat="1" x14ac:dyDescent="0.4"/>
    <row r="104" s="36" customFormat="1" x14ac:dyDescent="0.4"/>
    <row r="105" s="36" customFormat="1" x14ac:dyDescent="0.4"/>
    <row r="106" s="36" customFormat="1" x14ac:dyDescent="0.4"/>
    <row r="107" s="36" customFormat="1" x14ac:dyDescent="0.4"/>
    <row r="108" s="36" customFormat="1" x14ac:dyDescent="0.4"/>
    <row r="109" s="36" customFormat="1" x14ac:dyDescent="0.4"/>
    <row r="110" s="36" customFormat="1" x14ac:dyDescent="0.4"/>
    <row r="111" s="36" customFormat="1" x14ac:dyDescent="0.4"/>
    <row r="112" s="36" customFormat="1" x14ac:dyDescent="0.4"/>
    <row r="113" s="36" customFormat="1" x14ac:dyDescent="0.4"/>
    <row r="114" s="36" customFormat="1" x14ac:dyDescent="0.4"/>
    <row r="115" s="36" customFormat="1" x14ac:dyDescent="0.4"/>
    <row r="116" s="36" customFormat="1" x14ac:dyDescent="0.4"/>
    <row r="117" s="36" customFormat="1" x14ac:dyDescent="0.4"/>
    <row r="118" s="36" customFormat="1" x14ac:dyDescent="0.4"/>
    <row r="119" s="36" customFormat="1" x14ac:dyDescent="0.4"/>
    <row r="120" s="36" customFormat="1" x14ac:dyDescent="0.4"/>
    <row r="121" s="36" customFormat="1" x14ac:dyDescent="0.4"/>
    <row r="122" s="36" customFormat="1" x14ac:dyDescent="0.4"/>
    <row r="123" s="36" customFormat="1" x14ac:dyDescent="0.4"/>
    <row r="124" s="36" customFormat="1" x14ac:dyDescent="0.4"/>
    <row r="125" s="36" customFormat="1" x14ac:dyDescent="0.4"/>
    <row r="126" s="36" customFormat="1" x14ac:dyDescent="0.4"/>
    <row r="127" s="36" customFormat="1" x14ac:dyDescent="0.4"/>
    <row r="128" s="36" customFormat="1" x14ac:dyDescent="0.4"/>
    <row r="129" s="36" customFormat="1" x14ac:dyDescent="0.4"/>
    <row r="130" s="36" customFormat="1" x14ac:dyDescent="0.4"/>
    <row r="131" s="36" customFormat="1" x14ac:dyDescent="0.4"/>
    <row r="132" s="36" customFormat="1" x14ac:dyDescent="0.4"/>
    <row r="133" s="36" customFormat="1" x14ac:dyDescent="0.4"/>
    <row r="134" s="36" customFormat="1" x14ac:dyDescent="0.4"/>
    <row r="135" s="36" customFormat="1" x14ac:dyDescent="0.4"/>
    <row r="136" s="36" customFormat="1" x14ac:dyDescent="0.4"/>
    <row r="137" s="36" customFormat="1" x14ac:dyDescent="0.4"/>
    <row r="138" s="36" customFormat="1" x14ac:dyDescent="0.4"/>
    <row r="139" s="36" customFormat="1" x14ac:dyDescent="0.4"/>
    <row r="140" s="36" customFormat="1" x14ac:dyDescent="0.4"/>
    <row r="141" s="36" customFormat="1" x14ac:dyDescent="0.4"/>
    <row r="142" s="36" customFormat="1" x14ac:dyDescent="0.4"/>
    <row r="143" s="36" customFormat="1" x14ac:dyDescent="0.4"/>
    <row r="144" s="36" customFormat="1" x14ac:dyDescent="0.4"/>
    <row r="145" s="36" customFormat="1" x14ac:dyDescent="0.4"/>
    <row r="146" s="36" customFormat="1" x14ac:dyDescent="0.4"/>
    <row r="147" s="36" customFormat="1" x14ac:dyDescent="0.4"/>
    <row r="148" s="36" customFormat="1" x14ac:dyDescent="0.4"/>
    <row r="149" s="36" customFormat="1" x14ac:dyDescent="0.4"/>
    <row r="150" s="36" customFormat="1" x14ac:dyDescent="0.4"/>
    <row r="151" s="36" customFormat="1" x14ac:dyDescent="0.4"/>
    <row r="152" s="36" customFormat="1" x14ac:dyDescent="0.4"/>
    <row r="153" s="36" customFormat="1" x14ac:dyDescent="0.4"/>
    <row r="154" s="36" customFormat="1" x14ac:dyDescent="0.4"/>
    <row r="155" s="36" customFormat="1" x14ac:dyDescent="0.4"/>
    <row r="156" s="36" customFormat="1" x14ac:dyDescent="0.4"/>
    <row r="157" s="36" customFormat="1" x14ac:dyDescent="0.4"/>
    <row r="158" s="36" customFormat="1" x14ac:dyDescent="0.4"/>
    <row r="159" s="36" customFormat="1" x14ac:dyDescent="0.4"/>
    <row r="160" s="36" customFormat="1" x14ac:dyDescent="0.4"/>
    <row r="161" s="36" customFormat="1" x14ac:dyDescent="0.4"/>
    <row r="162" s="36" customFormat="1" x14ac:dyDescent="0.4"/>
    <row r="163" s="36" customFormat="1" x14ac:dyDescent="0.4"/>
    <row r="164" s="36" customFormat="1" x14ac:dyDescent="0.4"/>
    <row r="165" s="36" customFormat="1" x14ac:dyDescent="0.4"/>
    <row r="166" s="36" customFormat="1" x14ac:dyDescent="0.4"/>
    <row r="167" s="36" customFormat="1" x14ac:dyDescent="0.4"/>
    <row r="168" s="36" customFormat="1" x14ac:dyDescent="0.4"/>
    <row r="169" s="36" customFormat="1" x14ac:dyDescent="0.4"/>
    <row r="170" s="36" customFormat="1" x14ac:dyDescent="0.4"/>
    <row r="171" s="36" customFormat="1" x14ac:dyDescent="0.4"/>
    <row r="172" s="36" customFormat="1" x14ac:dyDescent="0.4"/>
    <row r="173" s="36" customFormat="1" x14ac:dyDescent="0.4"/>
    <row r="174" s="36" customFormat="1" x14ac:dyDescent="0.4"/>
    <row r="175" s="36" customFormat="1" x14ac:dyDescent="0.4"/>
    <row r="176" s="36" customFormat="1" x14ac:dyDescent="0.4"/>
    <row r="177" s="36" customFormat="1" x14ac:dyDescent="0.4"/>
    <row r="178" s="36" customFormat="1" x14ac:dyDescent="0.4"/>
    <row r="179" s="36" customFormat="1" x14ac:dyDescent="0.4"/>
    <row r="180" s="36" customFormat="1" x14ac:dyDescent="0.4"/>
    <row r="181" s="36" customFormat="1" x14ac:dyDescent="0.4"/>
    <row r="182" s="36" customFormat="1" x14ac:dyDescent="0.4"/>
    <row r="183" s="36" customFormat="1" x14ac:dyDescent="0.4"/>
    <row r="184" s="36" customFormat="1" x14ac:dyDescent="0.4"/>
    <row r="185" s="36" customFormat="1" x14ac:dyDescent="0.4"/>
    <row r="186" s="36" customFormat="1" x14ac:dyDescent="0.4"/>
    <row r="187" s="36" customFormat="1" x14ac:dyDescent="0.4"/>
    <row r="188" s="36" customFormat="1" x14ac:dyDescent="0.4"/>
    <row r="189" s="36" customFormat="1" x14ac:dyDescent="0.4"/>
    <row r="190" s="36" customFormat="1" x14ac:dyDescent="0.4"/>
    <row r="191" s="36" customFormat="1" x14ac:dyDescent="0.4"/>
    <row r="192" s="36" customFormat="1" x14ac:dyDescent="0.4"/>
    <row r="193" s="36" customFormat="1" x14ac:dyDescent="0.4"/>
    <row r="194" s="36" customFormat="1" x14ac:dyDescent="0.4"/>
    <row r="195" s="36" customFormat="1" x14ac:dyDescent="0.4"/>
    <row r="196" s="36" customFormat="1" x14ac:dyDescent="0.4"/>
    <row r="197" s="36" customFormat="1" x14ac:dyDescent="0.4"/>
    <row r="198" s="36" customFormat="1" x14ac:dyDescent="0.4"/>
    <row r="199" s="36" customFormat="1" x14ac:dyDescent="0.4"/>
    <row r="200" s="36" customFormat="1" x14ac:dyDescent="0.4"/>
    <row r="201" s="36" customFormat="1" x14ac:dyDescent="0.4"/>
    <row r="202" s="36" customFormat="1" x14ac:dyDescent="0.4"/>
    <row r="203" s="36" customFormat="1" x14ac:dyDescent="0.4"/>
    <row r="204" s="36" customFormat="1" x14ac:dyDescent="0.4"/>
    <row r="205" s="36" customFormat="1" x14ac:dyDescent="0.4"/>
    <row r="206" s="36" customFormat="1" x14ac:dyDescent="0.4"/>
    <row r="207" s="36" customFormat="1" x14ac:dyDescent="0.4"/>
    <row r="208" s="36" customFormat="1" x14ac:dyDescent="0.4"/>
    <row r="209" s="36" customFormat="1" x14ac:dyDescent="0.4"/>
    <row r="210" s="36" customFormat="1" x14ac:dyDescent="0.4"/>
    <row r="211" s="36" customFormat="1" x14ac:dyDescent="0.4"/>
    <row r="212" s="36" customFormat="1" x14ac:dyDescent="0.4"/>
    <row r="213" s="36" customFormat="1" x14ac:dyDescent="0.4"/>
    <row r="214" s="36" customFormat="1" x14ac:dyDescent="0.4"/>
    <row r="215" s="36" customFormat="1" x14ac:dyDescent="0.4"/>
    <row r="216" s="36" customFormat="1" x14ac:dyDescent="0.4"/>
    <row r="217" s="36" customFormat="1" x14ac:dyDescent="0.4"/>
    <row r="218" s="36" customFormat="1" x14ac:dyDescent="0.4"/>
    <row r="219" s="36" customFormat="1" x14ac:dyDescent="0.4"/>
    <row r="220" s="36" customFormat="1" x14ac:dyDescent="0.4"/>
    <row r="221" s="36" customFormat="1" x14ac:dyDescent="0.4"/>
    <row r="222" s="36" customFormat="1" x14ac:dyDescent="0.4"/>
    <row r="223" s="36" customFormat="1" x14ac:dyDescent="0.4"/>
    <row r="224" s="36" customFormat="1" x14ac:dyDescent="0.4"/>
    <row r="225" s="36" customFormat="1" x14ac:dyDescent="0.4"/>
    <row r="226" s="36" customFormat="1" x14ac:dyDescent="0.4"/>
    <row r="227" s="36" customFormat="1" x14ac:dyDescent="0.4"/>
    <row r="228" s="36" customFormat="1" x14ac:dyDescent="0.4"/>
    <row r="229" s="36" customFormat="1" x14ac:dyDescent="0.4"/>
    <row r="230" s="36" customFormat="1" x14ac:dyDescent="0.4"/>
    <row r="231" s="36" customFormat="1" x14ac:dyDescent="0.4"/>
    <row r="232" s="36" customFormat="1" x14ac:dyDescent="0.4"/>
    <row r="233" s="36" customFormat="1" x14ac:dyDescent="0.4"/>
    <row r="234" s="36" customFormat="1" x14ac:dyDescent="0.4"/>
    <row r="235" s="36" customFormat="1" x14ac:dyDescent="0.4"/>
    <row r="236" s="36" customFormat="1" x14ac:dyDescent="0.4"/>
    <row r="237" s="36" customFormat="1" x14ac:dyDescent="0.4"/>
    <row r="238" s="36" customFormat="1" x14ac:dyDescent="0.4"/>
    <row r="239" s="36" customFormat="1" x14ac:dyDescent="0.4"/>
    <row r="240" s="36" customFormat="1" x14ac:dyDescent="0.4"/>
    <row r="241" s="36" customFormat="1" x14ac:dyDescent="0.4"/>
    <row r="242" s="36" customFormat="1" x14ac:dyDescent="0.4"/>
    <row r="243" s="36" customFormat="1" x14ac:dyDescent="0.4"/>
    <row r="244" s="36" customFormat="1" x14ac:dyDescent="0.4"/>
    <row r="245" s="36" customFormat="1" x14ac:dyDescent="0.4"/>
    <row r="246" s="36" customFormat="1" x14ac:dyDescent="0.4"/>
    <row r="247" s="36" customFormat="1" x14ac:dyDescent="0.4"/>
    <row r="248" s="36" customFormat="1" x14ac:dyDescent="0.4"/>
    <row r="249" s="36" customFormat="1" x14ac:dyDescent="0.4"/>
    <row r="250" s="36" customFormat="1" x14ac:dyDescent="0.4"/>
    <row r="251" s="36" customFormat="1" x14ac:dyDescent="0.4"/>
    <row r="252" s="36" customFormat="1" x14ac:dyDescent="0.4"/>
    <row r="253" s="36" customFormat="1" x14ac:dyDescent="0.4"/>
    <row r="254" s="36" customFormat="1" x14ac:dyDescent="0.4"/>
    <row r="255" s="36" customFormat="1" x14ac:dyDescent="0.4"/>
    <row r="256" s="36" customFormat="1" x14ac:dyDescent="0.4"/>
    <row r="257" s="36" customFormat="1" x14ac:dyDescent="0.4"/>
    <row r="258" s="36" customFormat="1" x14ac:dyDescent="0.4"/>
    <row r="259" s="36" customFormat="1" x14ac:dyDescent="0.4"/>
    <row r="260" s="36" customFormat="1" x14ac:dyDescent="0.4"/>
    <row r="261" s="36" customFormat="1" x14ac:dyDescent="0.4"/>
    <row r="262" s="36" customFormat="1" x14ac:dyDescent="0.4"/>
    <row r="263" s="36" customFormat="1" x14ac:dyDescent="0.4"/>
    <row r="264" s="36" customFormat="1" x14ac:dyDescent="0.4"/>
    <row r="265" s="36" customFormat="1" x14ac:dyDescent="0.4"/>
    <row r="266" s="36" customFormat="1" x14ac:dyDescent="0.4"/>
    <row r="267" s="36" customFormat="1" x14ac:dyDescent="0.4"/>
    <row r="268" s="36" customFormat="1" x14ac:dyDescent="0.4"/>
    <row r="269" s="36" customFormat="1" x14ac:dyDescent="0.4"/>
    <row r="270" s="36" customFormat="1" x14ac:dyDescent="0.4"/>
    <row r="271" s="36" customFormat="1" x14ac:dyDescent="0.4"/>
    <row r="272" s="36" customFormat="1" x14ac:dyDescent="0.4"/>
    <row r="273" s="36" customFormat="1" x14ac:dyDescent="0.4"/>
    <row r="274" s="36" customFormat="1" x14ac:dyDescent="0.4"/>
    <row r="275" s="36" customFormat="1" x14ac:dyDescent="0.4"/>
    <row r="276" s="36" customFormat="1" x14ac:dyDescent="0.4"/>
    <row r="277" s="36" customFormat="1" x14ac:dyDescent="0.4"/>
    <row r="278" s="36" customFormat="1" x14ac:dyDescent="0.4"/>
    <row r="279" s="36" customFormat="1" x14ac:dyDescent="0.4"/>
    <row r="280" s="36" customFormat="1" x14ac:dyDescent="0.4"/>
    <row r="281" s="36" customFormat="1" x14ac:dyDescent="0.4"/>
    <row r="282" s="36" customFormat="1" x14ac:dyDescent="0.4"/>
    <row r="283" s="36" customFormat="1" x14ac:dyDescent="0.4"/>
    <row r="284" s="36" customFormat="1" x14ac:dyDescent="0.4"/>
    <row r="285" s="36" customFormat="1" x14ac:dyDescent="0.4"/>
    <row r="286" s="36" customFormat="1" x14ac:dyDescent="0.4"/>
    <row r="287" s="36" customFormat="1" x14ac:dyDescent="0.4"/>
    <row r="288" s="36" customFormat="1" x14ac:dyDescent="0.4"/>
    <row r="289" s="36" customFormat="1" x14ac:dyDescent="0.4"/>
    <row r="290" s="36" customFormat="1" x14ac:dyDescent="0.4"/>
    <row r="291" s="36" customFormat="1" x14ac:dyDescent="0.4"/>
    <row r="292" s="36" customFormat="1" x14ac:dyDescent="0.4"/>
    <row r="293" s="36" customFormat="1" x14ac:dyDescent="0.4"/>
    <row r="294" s="36" customFormat="1" x14ac:dyDescent="0.4"/>
    <row r="295" s="36" customFormat="1" x14ac:dyDescent="0.4"/>
    <row r="296" s="36" customFormat="1" x14ac:dyDescent="0.4"/>
    <row r="297" s="36" customFormat="1" x14ac:dyDescent="0.4"/>
    <row r="298" s="36" customFormat="1" x14ac:dyDescent="0.4"/>
    <row r="299" s="36" customFormat="1" x14ac:dyDescent="0.4"/>
    <row r="300" s="36" customFormat="1" x14ac:dyDescent="0.4"/>
    <row r="301" s="36" customFormat="1" x14ac:dyDescent="0.4"/>
    <row r="302" s="36" customFormat="1" x14ac:dyDescent="0.4"/>
    <row r="303" s="36" customFormat="1" x14ac:dyDescent="0.4"/>
    <row r="304" s="36" customFormat="1" x14ac:dyDescent="0.4"/>
    <row r="305" s="36" customFormat="1" x14ac:dyDescent="0.4"/>
    <row r="306" s="36" customFormat="1" x14ac:dyDescent="0.4"/>
    <row r="307" s="36" customFormat="1" x14ac:dyDescent="0.4"/>
    <row r="308" s="36" customFormat="1" x14ac:dyDescent="0.4"/>
    <row r="309" s="36" customFormat="1" x14ac:dyDescent="0.4"/>
    <row r="310" s="36" customFormat="1" x14ac:dyDescent="0.4"/>
    <row r="311" s="36" customFormat="1" x14ac:dyDescent="0.4"/>
    <row r="312" s="36" customFormat="1" x14ac:dyDescent="0.4"/>
    <row r="313" s="36" customFormat="1" x14ac:dyDescent="0.4"/>
    <row r="314" s="36" customFormat="1" x14ac:dyDescent="0.4"/>
    <row r="315" s="36" customFormat="1" x14ac:dyDescent="0.4"/>
    <row r="316" s="36" customFormat="1" x14ac:dyDescent="0.4"/>
    <row r="317" s="36" customFormat="1" x14ac:dyDescent="0.4"/>
    <row r="318" s="36" customFormat="1" x14ac:dyDescent="0.4"/>
    <row r="319" s="36" customFormat="1" x14ac:dyDescent="0.4"/>
    <row r="320" s="36" customFormat="1" x14ac:dyDescent="0.4"/>
    <row r="321" s="36" customFormat="1" x14ac:dyDescent="0.4"/>
    <row r="322" s="36" customFormat="1" x14ac:dyDescent="0.4"/>
    <row r="323" s="36" customFormat="1" x14ac:dyDescent="0.4"/>
    <row r="324" s="36" customFormat="1" x14ac:dyDescent="0.4"/>
    <row r="325" s="36" customFormat="1" x14ac:dyDescent="0.4"/>
    <row r="326" s="36" customFormat="1" x14ac:dyDescent="0.4"/>
    <row r="327" s="36" customFormat="1" x14ac:dyDescent="0.4"/>
    <row r="328" s="36" customFormat="1" x14ac:dyDescent="0.4"/>
    <row r="329" s="36" customFormat="1" x14ac:dyDescent="0.4"/>
    <row r="330" s="36" customFormat="1" x14ac:dyDescent="0.4"/>
    <row r="331" s="36" customFormat="1" x14ac:dyDescent="0.4"/>
  </sheetData>
  <sheetProtection algorithmName="SHA-512" hashValue="eMkXp9K9Lz5d/8FYq6sz0nSk9SJqaJ+T37FfGMhUJjVnuU5lPWo0B+Cz1bJ5E+2NTsRZcS4BaafPDHHMTFMvQg==" saltValue="JMusRYmsLR21HIC3gXXN6g==" spinCount="100000" sheet="1" objects="1" scenarios="1"/>
  <mergeCells count="20">
    <mergeCell ref="A74:B74"/>
    <mergeCell ref="A1:G1"/>
    <mergeCell ref="D6:E6"/>
    <mergeCell ref="A7:B7"/>
    <mergeCell ref="A80:A81"/>
    <mergeCell ref="G80:G81"/>
    <mergeCell ref="H80:H81"/>
    <mergeCell ref="A2:G2"/>
    <mergeCell ref="C74:G74"/>
    <mergeCell ref="A75:B75"/>
    <mergeCell ref="A76:B76"/>
    <mergeCell ref="A78:B78"/>
    <mergeCell ref="A79:B79"/>
    <mergeCell ref="A77:B77"/>
    <mergeCell ref="A20:B20"/>
    <mergeCell ref="B30:B31"/>
    <mergeCell ref="B34:B35"/>
    <mergeCell ref="B43:B57"/>
    <mergeCell ref="A56:A57"/>
    <mergeCell ref="A73:B73"/>
  </mergeCells>
  <conditionalFormatting sqref="G59 G61:G64 G67 G37:G39 G41:G43 G34 D21 G25:G31 F27:F28">
    <cfRule type="containsText" dxfId="30" priority="27" operator="containsText" text="ไม่ผ่าน">
      <formula>NOT(ISERROR(SEARCH("ไม่ผ่าน",D21)))</formula>
    </cfRule>
    <cfRule type="cellIs" dxfId="29" priority="28" stopIfTrue="1" operator="equal">
      <formula>"ต้องปรับปรุงเร่งด่วน"</formula>
    </cfRule>
    <cfRule type="cellIs" dxfId="28" priority="29" stopIfTrue="1" operator="equal">
      <formula>"ต้องปรับปรุง"</formula>
    </cfRule>
    <cfRule type="cellIs" dxfId="27" priority="30" stopIfTrue="1" operator="equal">
      <formula>"ต้องปรับปรุงเร่งด่วน"</formula>
    </cfRule>
    <cfRule type="cellIs" dxfId="26" priority="31" stopIfTrue="1" operator="equal">
      <formula>"ต้องปรับปรุงเร่งด่วน"</formula>
    </cfRule>
  </conditionalFormatting>
  <conditionalFormatting sqref="D21 E20:G20">
    <cfRule type="containsText" dxfId="25" priority="26" operator="containsText" text="ไม่ผ่านเกณฑ์">
      <formula>NOT(ISERROR(SEARCH("ไม่ผ่านเกณฑ์",D20)))</formula>
    </cfRule>
  </conditionalFormatting>
  <conditionalFormatting sqref="D6">
    <cfRule type="containsText" dxfId="24" priority="25" operator="containsText" text="ไม่ผ่านเกณฑ์">
      <formula>NOT(ISERROR(SEARCH("ไม่ผ่านเกณฑ์",D6)))</formula>
    </cfRule>
  </conditionalFormatting>
  <conditionalFormatting sqref="H74 D21:F21">
    <cfRule type="containsText" dxfId="23" priority="24" operator="containsText" text="หลักสูตรไม่ได้มาตรฐาน">
      <formula>NOT(ISERROR(SEARCH("หลักสูตรไม่ได้มาตรฐาน",D21)))</formula>
    </cfRule>
  </conditionalFormatting>
  <conditionalFormatting sqref="E9:E17 E19:F19">
    <cfRule type="containsText" dxfId="22" priority="23" operator="containsText" text="ไม่ผ่าน">
      <formula>NOT(ISERROR(SEARCH("ไม่ผ่าน",E9)))</formula>
    </cfRule>
  </conditionalFormatting>
  <conditionalFormatting sqref="C81:F81 H75:H80 D70:E70">
    <cfRule type="containsText" dxfId="21" priority="18" operator="containsText" text="ระดับคุณภาพน้อย">
      <formula>NOT(ISERROR(SEARCH("ระดับคุณภาพน้อย",C70)))</formula>
    </cfRule>
    <cfRule type="cellIs" dxfId="20" priority="19" stopIfTrue="1" operator="equal">
      <formula>"ต้องปรับปรุงเร่งด่วน"</formula>
    </cfRule>
    <cfRule type="cellIs" dxfId="19" priority="20" stopIfTrue="1" operator="equal">
      <formula>"ต้องปรับปรุง"</formula>
    </cfRule>
    <cfRule type="cellIs" dxfId="18" priority="21" stopIfTrue="1" operator="equal">
      <formula>"ต้องปรับปรุงเร่งด่วน"</formula>
    </cfRule>
    <cfRule type="cellIs" dxfId="17" priority="22" stopIfTrue="1" operator="equal">
      <formula>"ต้องปรับปรุงเร่งด่วน"</formula>
    </cfRule>
  </conditionalFormatting>
  <conditionalFormatting sqref="C74">
    <cfRule type="containsText" dxfId="16" priority="17" operator="containsText" text="ไม่ผ่านเกณฑ์การประเมิน">
      <formula>NOT(ISERROR(SEARCH("ไม่ผ่านเกณฑ์การประเมิน",C74)))</formula>
    </cfRule>
  </conditionalFormatting>
  <conditionalFormatting sqref="E81:F81 H75:H79">
    <cfRule type="containsText" dxfId="15" priority="16" operator="containsText" text="ไม่ประเมิน">
      <formula>NOT(ISERROR(SEARCH("ไม่ประเมิน",E75)))</formula>
    </cfRule>
  </conditionalFormatting>
  <conditionalFormatting sqref="G20">
    <cfRule type="containsText" dxfId="14" priority="15" operator="containsText" text="ไม่ได้มาตรฐาน">
      <formula>NOT(ISERROR(SEARCH("ไม่ได้มาตรฐาน",G20)))</formula>
    </cfRule>
  </conditionalFormatting>
  <conditionalFormatting sqref="C74:G74 E20:F20">
    <cfRule type="containsText" dxfId="13" priority="14" operator="containsText" text="ไม่ผ่านประเมิน">
      <formula>NOT(ISERROR(SEARCH("ไม่ผ่านประเมิน",C20)))</formula>
    </cfRule>
  </conditionalFormatting>
  <conditionalFormatting sqref="E8:E17 E19">
    <cfRule type="containsText" dxfId="12" priority="8" operator="containsText" text="ไม่ผ่าน">
      <formula>NOT(ISERROR(SEARCH("ไม่ผ่าน",E8)))</formula>
    </cfRule>
    <cfRule type="containsText" dxfId="11" priority="9" operator="containsText" text="ไม่ผ่าน">
      <formula>NOT(ISERROR(SEARCH("ไม่ผ่าน",E8)))</formula>
    </cfRule>
    <cfRule type="cellIs" dxfId="10" priority="10" stopIfTrue="1" operator="equal">
      <formula>"ต้องปรับปรุงเร่งด่วน"</formula>
    </cfRule>
    <cfRule type="cellIs" dxfId="9" priority="11" stopIfTrue="1" operator="equal">
      <formula>"ต้องปรับปรุง"</formula>
    </cfRule>
    <cfRule type="cellIs" dxfId="8" priority="12" stopIfTrue="1" operator="equal">
      <formula>"ต้องปรับปรุงเร่งด่วน"</formula>
    </cfRule>
    <cfRule type="cellIs" dxfId="7" priority="13" stopIfTrue="1" operator="equal">
      <formula>"ต้องปรับปรุงเร่งด่วน"</formula>
    </cfRule>
  </conditionalFormatting>
  <conditionalFormatting sqref="E18">
    <cfRule type="containsText" dxfId="6" priority="7" operator="containsText" text="ไม่ผ่าน">
      <formula>NOT(ISERROR(SEARCH("ไม่ผ่าน",E18)))</formula>
    </cfRule>
  </conditionalFormatting>
  <conditionalFormatting sqref="E18">
    <cfRule type="containsText" dxfId="5" priority="1" operator="containsText" text="ไม่ผ่าน">
      <formula>NOT(ISERROR(SEARCH("ไม่ผ่าน",E18)))</formula>
    </cfRule>
    <cfRule type="containsText" dxfId="4" priority="2" operator="containsText" text="ไม่ผ่าน">
      <formula>NOT(ISERROR(SEARCH("ไม่ผ่าน",E18)))</formula>
    </cfRule>
    <cfRule type="cellIs" dxfId="3" priority="3" stopIfTrue="1" operator="equal">
      <formula>"ต้องปรับปรุงเร่งด่วน"</formula>
    </cfRule>
    <cfRule type="cellIs" dxfId="2" priority="4" stopIfTrue="1" operator="equal">
      <formula>"ต้องปรับปรุง"</formula>
    </cfRule>
    <cfRule type="cellIs" dxfId="1" priority="5" stopIfTrue="1" operator="equal">
      <formula>"ต้องปรับปรุงเร่งด่วน"</formula>
    </cfRule>
    <cfRule type="cellIs" dxfId="0" priority="6" stopIfTrue="1" operator="equal">
      <formula>"ต้องปรับปรุงเร่งด่วน"</formula>
    </cfRule>
  </conditionalFormatting>
  <pageMargins left="0.23622047244094491" right="0.19685039370078741" top="0.48" bottom="0.38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อธิบาย-การกรอก</vt:lpstr>
      <vt:lpstr>ป.ตรี</vt:lpstr>
      <vt:lpstr>ป.โท</vt:lpstr>
      <vt:lpstr>ป.เอก (วิทย์-เทคโน)</vt:lpstr>
      <vt:lpstr>ป.เอก (วิทย์-สุขภาพ)</vt:lpstr>
      <vt:lpstr>ป.เอก (มนุษย์-สังคม)</vt:lpstr>
      <vt:lpstr>ป.ตรี!Print_Titles</vt:lpstr>
      <vt:lpstr>ป.โท!Print_Titles</vt:lpstr>
      <vt:lpstr>'ป.เอก (มนุษย์-สังคม)'!Print_Titles</vt:lpstr>
      <vt:lpstr>'ป.เอก (วิทย์-เทคโน)'!Print_Titles</vt:lpstr>
      <vt:lpstr>'ป.เอก (วิทย์-สุขภาพ)'!Print_Titles</vt:lpstr>
      <vt:lpstr>'อธิบาย-การกรอก'!Print_Titles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rattapon</dc:creator>
  <cp:lastModifiedBy>LENOVO</cp:lastModifiedBy>
  <cp:lastPrinted>2016-07-22T09:12:16Z</cp:lastPrinted>
  <dcterms:created xsi:type="dcterms:W3CDTF">2016-07-15T07:07:19Z</dcterms:created>
  <dcterms:modified xsi:type="dcterms:W3CDTF">2020-11-25T03:02:14Z</dcterms:modified>
</cp:coreProperties>
</file>